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7330" windowHeight="12015"/>
  </bookViews>
  <sheets>
    <sheet name="Proof of Revenue" sheetId="1" r:id="rId1"/>
  </sheets>
  <externalReferences>
    <externalReference r:id="rId2"/>
    <externalReference r:id="rId3"/>
  </externalReferences>
  <definedNames>
    <definedName name="_aaa4">'[1]Revenue Analysis'!#REF!</definedName>
    <definedName name="_aaa5">'[1]Revenue Analysis'!#REF!</definedName>
    <definedName name="_PR2">'[1]Revenue Analysis'!#REF!</definedName>
    <definedName name="_PR3">'[1]Revenue Analysis'!#REF!</definedName>
    <definedName name="_PR4">'[1]Revenue Analysis'!#REF!</definedName>
    <definedName name="_PR5">'[1]Revenue Analysis'!#REF!</definedName>
    <definedName name="_PR6">'[1]Revenue Analysis'!#REF!</definedName>
    <definedName name="_PR7">'[1]Revenue Analysis'!#REF!</definedName>
    <definedName name="aaa04a">'[1]Details of RC calc'!#REF!</definedName>
    <definedName name="aaa3a">'[1]Revenue Analysis'!#REF!</definedName>
    <definedName name="aaa4a">'[1]Revenue Analysis'!#REF!</definedName>
    <definedName name="aaa4b">'[1]Revenue Analysis'!#REF!</definedName>
    <definedName name="AARComparison">'[1]AAR Customers'!#REF!</definedName>
    <definedName name="BImp3">'[1]Revenue Analysis'!#REF!</definedName>
    <definedName name="BImp4">'[1]Revenue Analysis'!#REF!</definedName>
    <definedName name="CustBImp4actual">'[1]Revenue Analysis'!#REF!</definedName>
    <definedName name="CustBImp4fcst">'[1]Revenue Analysis'!#REF!</definedName>
    <definedName name="CustBImp4smclasses">'[1]Revenue Analysis'!#REF!</definedName>
    <definedName name="ForMel">#REF!</definedName>
    <definedName name="HQSurvey">#REF!</definedName>
    <definedName name="LCHistBills">#REF!</definedName>
    <definedName name="LG">#REF!</definedName>
    <definedName name="LI">#REF!</definedName>
    <definedName name="mctest">#REF!</definedName>
    <definedName name="MUNIS">#REF!</definedName>
    <definedName name="MUNIS_IR_14">#REF!</definedName>
    <definedName name="PR_current">'Proof of Revenue'!$A$4:$T$69</definedName>
    <definedName name="PR_proposed">'Proof of Revenue'!$A$72:$T$143</definedName>
    <definedName name="PR_variance">'Proof of Revenue'!$A$149:$T$211</definedName>
    <definedName name="_xlnm.Print_Area" localSheetId="0">'Proof of Revenue'!$A$1:$T$212</definedName>
    <definedName name="RC_Step2">'[1]Revenue Analysis'!#REF!</definedName>
    <definedName name="RC_Step3">'[1]Revenue Analysis'!#REF!</definedName>
    <definedName name="report">'[2]Ratio History'!$A$1:$K$39</definedName>
    <definedName name="RepR11toR10">#REF!</definedName>
    <definedName name="ResBills">#REF!</definedName>
    <definedName name="ResScDetails">#REF!</definedName>
    <definedName name="ResScGeneral">#REF!</definedName>
    <definedName name="scenarios">'[1]AAR Customers'!#REF!</definedName>
    <definedName name="SimRevActualAccr">#REF!</definedName>
    <definedName name="SRMC">#REF!</definedName>
    <definedName name="Tariff_Table">#REF!</definedName>
    <definedName name="Tbl6p2">#REF!</definedName>
    <definedName name="test">#REF!</definedName>
    <definedName name="testres">#REF!</definedName>
    <definedName name="xxxx">#REF!</definedName>
    <definedName name="ztransferGeneral">#REF!</definedName>
    <definedName name="ztransterdetail">#REF!</definedName>
  </definedNames>
  <calcPr calcId="145621"/>
</workbook>
</file>

<file path=xl/calcChain.xml><?xml version="1.0" encoding="utf-8"?>
<calcChain xmlns="http://schemas.openxmlformats.org/spreadsheetml/2006/main">
  <c r="S208" i="1" l="1"/>
  <c r="P208" i="1"/>
  <c r="J208" i="1"/>
  <c r="G208" i="1"/>
  <c r="S207" i="1"/>
  <c r="P207" i="1"/>
  <c r="J207" i="1"/>
  <c r="G207" i="1"/>
  <c r="R205" i="1"/>
  <c r="O205" i="1"/>
  <c r="I205" i="1"/>
  <c r="F205" i="1"/>
  <c r="C205" i="1"/>
  <c r="S203" i="1"/>
  <c r="R203" i="1"/>
  <c r="Q203" i="1"/>
  <c r="P203" i="1"/>
  <c r="O203" i="1"/>
  <c r="N203" i="1"/>
  <c r="J203" i="1"/>
  <c r="I203" i="1"/>
  <c r="H203" i="1"/>
  <c r="G203" i="1"/>
  <c r="F203" i="1"/>
  <c r="E203" i="1"/>
  <c r="R201" i="1"/>
  <c r="O201" i="1"/>
  <c r="I201" i="1"/>
  <c r="F201" i="1"/>
  <c r="C201" i="1"/>
  <c r="S199" i="1"/>
  <c r="R199" i="1"/>
  <c r="Q199" i="1"/>
  <c r="P199" i="1"/>
  <c r="O199" i="1"/>
  <c r="N199" i="1"/>
  <c r="C199" i="1"/>
  <c r="S198" i="1"/>
  <c r="R198" i="1"/>
  <c r="Q198" i="1"/>
  <c r="P198" i="1"/>
  <c r="O198" i="1"/>
  <c r="N198" i="1"/>
  <c r="C198" i="1"/>
  <c r="B198" i="1"/>
  <c r="S196" i="1"/>
  <c r="R196" i="1"/>
  <c r="Q196" i="1"/>
  <c r="P196" i="1"/>
  <c r="O196" i="1"/>
  <c r="N196" i="1"/>
  <c r="R193" i="1"/>
  <c r="O193" i="1"/>
  <c r="I193" i="1"/>
  <c r="F193" i="1"/>
  <c r="C193" i="1"/>
  <c r="S192" i="1"/>
  <c r="S191" i="1"/>
  <c r="R191" i="1"/>
  <c r="Q191" i="1"/>
  <c r="O191" i="1"/>
  <c r="J191" i="1"/>
  <c r="I191" i="1"/>
  <c r="H191" i="1"/>
  <c r="G191" i="1"/>
  <c r="F191" i="1"/>
  <c r="E191" i="1"/>
  <c r="C191" i="1"/>
  <c r="S190" i="1"/>
  <c r="R190" i="1"/>
  <c r="Q190" i="1"/>
  <c r="P190" i="1"/>
  <c r="O190" i="1"/>
  <c r="N190" i="1"/>
  <c r="J190" i="1"/>
  <c r="I190" i="1"/>
  <c r="H190" i="1"/>
  <c r="G190" i="1"/>
  <c r="F190" i="1"/>
  <c r="E190" i="1"/>
  <c r="S189" i="1"/>
  <c r="R189" i="1"/>
  <c r="Q189" i="1"/>
  <c r="O189" i="1"/>
  <c r="J189" i="1"/>
  <c r="I189" i="1"/>
  <c r="H189" i="1"/>
  <c r="G189" i="1"/>
  <c r="F189" i="1"/>
  <c r="E189" i="1"/>
  <c r="C189" i="1"/>
  <c r="S188" i="1"/>
  <c r="R188" i="1"/>
  <c r="Q188" i="1"/>
  <c r="J188" i="1"/>
  <c r="I188" i="1"/>
  <c r="H188" i="1"/>
  <c r="G188" i="1"/>
  <c r="F188" i="1"/>
  <c r="E188" i="1"/>
  <c r="S187" i="1"/>
  <c r="R187" i="1"/>
  <c r="Q187" i="1"/>
  <c r="J187" i="1"/>
  <c r="I187" i="1"/>
  <c r="H187" i="1"/>
  <c r="G187" i="1"/>
  <c r="F187" i="1"/>
  <c r="E187" i="1"/>
  <c r="R185" i="1"/>
  <c r="R183" i="1"/>
  <c r="O183" i="1"/>
  <c r="J183" i="1"/>
  <c r="I183" i="1"/>
  <c r="H183" i="1"/>
  <c r="F183" i="1"/>
  <c r="C183" i="1"/>
  <c r="Q181" i="1"/>
  <c r="J181" i="1"/>
  <c r="I181" i="1"/>
  <c r="H181" i="1"/>
  <c r="G181" i="1"/>
  <c r="F181" i="1"/>
  <c r="E181" i="1"/>
  <c r="C181" i="1"/>
  <c r="S179" i="1"/>
  <c r="R179" i="1"/>
  <c r="Q179" i="1"/>
  <c r="O179" i="1"/>
  <c r="J179" i="1"/>
  <c r="I179" i="1"/>
  <c r="H179" i="1"/>
  <c r="G179" i="1"/>
  <c r="F179" i="1"/>
  <c r="E179" i="1"/>
  <c r="C179" i="1"/>
  <c r="S178" i="1"/>
  <c r="R178" i="1"/>
  <c r="Q178" i="1"/>
  <c r="O178" i="1"/>
  <c r="J178" i="1"/>
  <c r="I178" i="1"/>
  <c r="H178" i="1"/>
  <c r="G178" i="1"/>
  <c r="F178" i="1"/>
  <c r="E178" i="1"/>
  <c r="C178" i="1"/>
  <c r="S177" i="1"/>
  <c r="R177" i="1"/>
  <c r="Q177" i="1"/>
  <c r="J177" i="1"/>
  <c r="I177" i="1"/>
  <c r="H177" i="1"/>
  <c r="G177" i="1"/>
  <c r="F177" i="1"/>
  <c r="E177" i="1"/>
  <c r="S176" i="1"/>
  <c r="R176" i="1"/>
  <c r="Q176" i="1"/>
  <c r="J176" i="1"/>
  <c r="I176" i="1"/>
  <c r="H176" i="1"/>
  <c r="G176" i="1"/>
  <c r="F176" i="1"/>
  <c r="E176" i="1"/>
  <c r="S174" i="1"/>
  <c r="R174" i="1"/>
  <c r="Q174" i="1"/>
  <c r="O174" i="1"/>
  <c r="J174" i="1"/>
  <c r="I174" i="1"/>
  <c r="H174" i="1"/>
  <c r="G174" i="1"/>
  <c r="F174" i="1"/>
  <c r="E174" i="1"/>
  <c r="C174" i="1"/>
  <c r="S173" i="1"/>
  <c r="R173" i="1"/>
  <c r="Q173" i="1"/>
  <c r="J173" i="1"/>
  <c r="I173" i="1"/>
  <c r="H173" i="1"/>
  <c r="G173" i="1"/>
  <c r="F173" i="1"/>
  <c r="E173" i="1"/>
  <c r="S172" i="1"/>
  <c r="R172" i="1"/>
  <c r="Q172" i="1"/>
  <c r="J172" i="1"/>
  <c r="I172" i="1"/>
  <c r="H172" i="1"/>
  <c r="G172" i="1"/>
  <c r="F172" i="1"/>
  <c r="E172" i="1"/>
  <c r="S170" i="1"/>
  <c r="R170" i="1"/>
  <c r="Q170" i="1"/>
  <c r="J170" i="1"/>
  <c r="I170" i="1"/>
  <c r="H170" i="1"/>
  <c r="G170" i="1"/>
  <c r="F170" i="1"/>
  <c r="E170" i="1"/>
  <c r="S169" i="1"/>
  <c r="R169" i="1"/>
  <c r="J169" i="1"/>
  <c r="I169" i="1"/>
  <c r="H169" i="1"/>
  <c r="R166" i="1"/>
  <c r="O166" i="1"/>
  <c r="J166" i="1"/>
  <c r="I166" i="1"/>
  <c r="H166" i="1"/>
  <c r="F166" i="1"/>
  <c r="C166" i="1"/>
  <c r="S164" i="1"/>
  <c r="R164" i="1"/>
  <c r="Q164" i="1"/>
  <c r="O164" i="1"/>
  <c r="J164" i="1"/>
  <c r="I164" i="1"/>
  <c r="H164" i="1"/>
  <c r="G164" i="1"/>
  <c r="F164" i="1"/>
  <c r="E164" i="1"/>
  <c r="C164" i="1"/>
  <c r="S163" i="1"/>
  <c r="R163" i="1"/>
  <c r="Q163" i="1"/>
  <c r="J163" i="1"/>
  <c r="I163" i="1"/>
  <c r="H163" i="1"/>
  <c r="G163" i="1"/>
  <c r="F163" i="1"/>
  <c r="E163" i="1"/>
  <c r="S162" i="1"/>
  <c r="R162" i="1"/>
  <c r="Q162" i="1"/>
  <c r="J162" i="1"/>
  <c r="I162" i="1"/>
  <c r="H162" i="1"/>
  <c r="G162" i="1"/>
  <c r="F162" i="1"/>
  <c r="E162" i="1"/>
  <c r="T161" i="1"/>
  <c r="S161" i="1"/>
  <c r="R161" i="1"/>
  <c r="Q161" i="1"/>
  <c r="P161" i="1"/>
  <c r="O161" i="1"/>
  <c r="N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J160" i="1"/>
  <c r="I160" i="1"/>
  <c r="H160" i="1"/>
  <c r="P159" i="1"/>
  <c r="N159" i="1"/>
  <c r="J159" i="1"/>
  <c r="I159" i="1"/>
  <c r="H159" i="1"/>
  <c r="R156" i="1"/>
  <c r="O156" i="1"/>
  <c r="I156" i="1"/>
  <c r="F156" i="1"/>
  <c r="C156" i="1"/>
  <c r="P155" i="1"/>
  <c r="O155" i="1"/>
  <c r="N155" i="1"/>
  <c r="P154" i="1"/>
  <c r="O154" i="1"/>
  <c r="N154" i="1"/>
  <c r="I154" i="1"/>
  <c r="H154" i="1"/>
  <c r="F154" i="1"/>
  <c r="E154" i="1"/>
  <c r="A142" i="1"/>
  <c r="A211" i="1" s="1"/>
  <c r="A141" i="1"/>
  <c r="A210" i="1" s="1"/>
  <c r="K129" i="1"/>
  <c r="K198" i="1" s="1"/>
  <c r="L126" i="1"/>
  <c r="T126" i="1" s="1"/>
  <c r="L125" i="1"/>
  <c r="L124" i="1"/>
  <c r="L123" i="1"/>
  <c r="S110" i="1"/>
  <c r="Q110" i="1"/>
  <c r="L66" i="1"/>
  <c r="K62" i="1"/>
  <c r="L62" i="1"/>
  <c r="C62" i="1"/>
  <c r="B58" i="1"/>
  <c r="L57" i="1"/>
  <c r="T57" i="1" s="1"/>
  <c r="K55" i="1"/>
  <c r="D58" i="1"/>
  <c r="C55" i="1"/>
  <c r="B127" i="1"/>
  <c r="C54" i="1"/>
  <c r="B126" i="1"/>
  <c r="C53" i="1"/>
  <c r="B125" i="1"/>
  <c r="K125" i="1" s="1"/>
  <c r="K52" i="1"/>
  <c r="L52" i="1"/>
  <c r="C52" i="1"/>
  <c r="B124" i="1"/>
  <c r="C51" i="1"/>
  <c r="B123" i="1"/>
  <c r="B117" i="1"/>
  <c r="N115" i="1"/>
  <c r="K43" i="1"/>
  <c r="B115" i="1"/>
  <c r="N114" i="1"/>
  <c r="C43" i="1"/>
  <c r="B114" i="1"/>
  <c r="M38" i="1"/>
  <c r="R181" i="1"/>
  <c r="N181" i="1"/>
  <c r="D36" i="1"/>
  <c r="L36" i="1" s="1"/>
  <c r="K36" i="1"/>
  <c r="N104" i="1"/>
  <c r="K32" i="1"/>
  <c r="B104" i="1"/>
  <c r="N103" i="1"/>
  <c r="K31" i="1"/>
  <c r="C32" i="1"/>
  <c r="B103" i="1"/>
  <c r="N100" i="1"/>
  <c r="C28" i="1"/>
  <c r="K25" i="1"/>
  <c r="B97" i="1"/>
  <c r="N90" i="1"/>
  <c r="B90" i="1"/>
  <c r="K17" i="1"/>
  <c r="C18" i="1"/>
  <c r="B89" i="1"/>
  <c r="E87" i="1"/>
  <c r="B87" i="1"/>
  <c r="O159" i="1"/>
  <c r="E86" i="1"/>
  <c r="B86" i="1"/>
  <c r="P11" i="1"/>
  <c r="N11" i="1"/>
  <c r="H82" i="1"/>
  <c r="E82" i="1"/>
  <c r="B82" i="1"/>
  <c r="K9" i="1"/>
  <c r="J9" i="1"/>
  <c r="J154" i="1" s="1"/>
  <c r="G9" i="1"/>
  <c r="G154" i="1" s="1"/>
  <c r="B81" i="1"/>
  <c r="B83" i="1" l="1"/>
  <c r="D81" i="1"/>
  <c r="K81" i="1"/>
  <c r="K154" i="1" s="1"/>
  <c r="D9" i="1"/>
  <c r="B155" i="1"/>
  <c r="D82" i="1"/>
  <c r="K82" i="1"/>
  <c r="D10" i="1"/>
  <c r="H155" i="1"/>
  <c r="H83" i="1"/>
  <c r="J82" i="1"/>
  <c r="J10" i="1"/>
  <c r="B11" i="1"/>
  <c r="E11" i="1"/>
  <c r="H11" i="1"/>
  <c r="H48" i="1" s="1"/>
  <c r="H60" i="1" s="1"/>
  <c r="H64" i="1" s="1"/>
  <c r="N156" i="1"/>
  <c r="E159" i="1"/>
  <c r="E93" i="1"/>
  <c r="G86" i="1"/>
  <c r="G14" i="1"/>
  <c r="E160" i="1"/>
  <c r="G87" i="1"/>
  <c r="G15" i="1"/>
  <c r="B162" i="1"/>
  <c r="K89" i="1"/>
  <c r="K162" i="1" s="1"/>
  <c r="B91" i="1"/>
  <c r="D89" i="1"/>
  <c r="D17" i="1"/>
  <c r="K18" i="1"/>
  <c r="N163" i="1"/>
  <c r="P90" i="1"/>
  <c r="P18" i="1"/>
  <c r="B19" i="1"/>
  <c r="K19" i="1" s="1"/>
  <c r="E21" i="1"/>
  <c r="B96" i="1"/>
  <c r="D24" i="1"/>
  <c r="K24" i="1"/>
  <c r="B99" i="1"/>
  <c r="B29" i="1"/>
  <c r="D27" i="1"/>
  <c r="B100" i="1"/>
  <c r="K28" i="1"/>
  <c r="T66" i="1"/>
  <c r="E155" i="1"/>
  <c r="E83" i="1"/>
  <c r="G82" i="1"/>
  <c r="G10" i="1"/>
  <c r="K10" i="1"/>
  <c r="G11" i="1"/>
  <c r="J11" i="1"/>
  <c r="J48" i="1" s="1"/>
  <c r="J60" i="1" s="1"/>
  <c r="J64" i="1" s="1"/>
  <c r="P156" i="1"/>
  <c r="B159" i="1"/>
  <c r="B93" i="1"/>
  <c r="K86" i="1"/>
  <c r="D86" i="1"/>
  <c r="D14" i="1"/>
  <c r="K14" i="1"/>
  <c r="B160" i="1"/>
  <c r="K87" i="1"/>
  <c r="D87" i="1"/>
  <c r="D15" i="1"/>
  <c r="L15" i="1" s="1"/>
  <c r="K15" i="1"/>
  <c r="B163" i="1"/>
  <c r="K90" i="1"/>
  <c r="K163" i="1" s="1"/>
  <c r="D18" i="1"/>
  <c r="L18" i="1" s="1"/>
  <c r="E96" i="1"/>
  <c r="E38" i="1"/>
  <c r="G24" i="1"/>
  <c r="G38" i="1" s="1"/>
  <c r="Q169" i="1"/>
  <c r="Q38" i="1"/>
  <c r="B170" i="1"/>
  <c r="D97" i="1"/>
  <c r="K97" i="1"/>
  <c r="K170" i="1" s="1"/>
  <c r="D25" i="1"/>
  <c r="L25" i="1" s="1"/>
  <c r="K27" i="1"/>
  <c r="N29" i="1"/>
  <c r="N99" i="1"/>
  <c r="P27" i="1"/>
  <c r="D28" i="1"/>
  <c r="L28" i="1" s="1"/>
  <c r="N173" i="1"/>
  <c r="P100" i="1"/>
  <c r="T52" i="1"/>
  <c r="T62" i="1"/>
  <c r="P28" i="1"/>
  <c r="B176" i="1"/>
  <c r="K103" i="1"/>
  <c r="K176" i="1" s="1"/>
  <c r="B105" i="1"/>
  <c r="D103" i="1"/>
  <c r="D31" i="1"/>
  <c r="B177" i="1"/>
  <c r="K104" i="1"/>
  <c r="K177" i="1" s="1"/>
  <c r="D32" i="1"/>
  <c r="L32" i="1" s="1"/>
  <c r="B33" i="1"/>
  <c r="K33" i="1" s="1"/>
  <c r="N33" i="1"/>
  <c r="P36" i="1"/>
  <c r="S36" i="1"/>
  <c r="B187" i="1"/>
  <c r="B116" i="1"/>
  <c r="D114" i="1"/>
  <c r="K114" i="1"/>
  <c r="D42" i="1"/>
  <c r="N188" i="1"/>
  <c r="P115" i="1"/>
  <c r="P43" i="1"/>
  <c r="B44" i="1"/>
  <c r="N44" i="1"/>
  <c r="B190" i="1"/>
  <c r="K117" i="1"/>
  <c r="D117" i="1"/>
  <c r="D45" i="1"/>
  <c r="L45" i="1" s="1"/>
  <c r="K123" i="1"/>
  <c r="C123" i="1"/>
  <c r="L51" i="1"/>
  <c r="L53" i="1"/>
  <c r="K126" i="1"/>
  <c r="C126" i="1"/>
  <c r="L54" i="1"/>
  <c r="K58" i="1"/>
  <c r="C154" i="1"/>
  <c r="C155" i="1"/>
  <c r="I155" i="1"/>
  <c r="F159" i="1"/>
  <c r="C160" i="1"/>
  <c r="O160" i="1"/>
  <c r="O162" i="1"/>
  <c r="O163" i="1"/>
  <c r="F169" i="1"/>
  <c r="C170" i="1"/>
  <c r="C172" i="1"/>
  <c r="C100" i="1"/>
  <c r="C173" i="1" s="1"/>
  <c r="T125" i="1"/>
  <c r="N176" i="1"/>
  <c r="P103" i="1"/>
  <c r="N105" i="1"/>
  <c r="N178" i="1" s="1"/>
  <c r="P31" i="1"/>
  <c r="N177" i="1"/>
  <c r="P104" i="1"/>
  <c r="P32" i="1"/>
  <c r="K42" i="1"/>
  <c r="N187" i="1"/>
  <c r="N116" i="1"/>
  <c r="P114" i="1"/>
  <c r="P42" i="1"/>
  <c r="B188" i="1"/>
  <c r="K115" i="1"/>
  <c r="K188" i="1" s="1"/>
  <c r="D43" i="1"/>
  <c r="L43" i="1" s="1"/>
  <c r="K45" i="1"/>
  <c r="K51" i="1"/>
  <c r="K124" i="1"/>
  <c r="C124" i="1"/>
  <c r="K53" i="1"/>
  <c r="K54" i="1"/>
  <c r="B196" i="1"/>
  <c r="B130" i="1"/>
  <c r="B199" i="1" s="1"/>
  <c r="K127" i="1"/>
  <c r="C127" i="1"/>
  <c r="C196" i="1" s="1"/>
  <c r="L55" i="1"/>
  <c r="R154" i="1"/>
  <c r="F155" i="1"/>
  <c r="R155" i="1"/>
  <c r="C159" i="1"/>
  <c r="R159" i="1"/>
  <c r="F160" i="1"/>
  <c r="C162" i="1"/>
  <c r="C90" i="1"/>
  <c r="C163" i="1" s="1"/>
  <c r="C169" i="1"/>
  <c r="O169" i="1"/>
  <c r="O170" i="1"/>
  <c r="O172" i="1"/>
  <c r="O173" i="1"/>
  <c r="T123" i="1"/>
  <c r="T124" i="1"/>
  <c r="O176" i="1"/>
  <c r="O177" i="1"/>
  <c r="B181" i="1"/>
  <c r="K108" i="1"/>
  <c r="K181" i="1" s="1"/>
  <c r="O181" i="1"/>
  <c r="Q183" i="1"/>
  <c r="C187" i="1"/>
  <c r="C115" i="1"/>
  <c r="C188" i="1" s="1"/>
  <c r="C125" i="1"/>
  <c r="D196" i="1"/>
  <c r="L127" i="1"/>
  <c r="D198" i="1"/>
  <c r="L129" i="1"/>
  <c r="D130" i="1"/>
  <c r="D199" i="1" s="1"/>
  <c r="C176" i="1"/>
  <c r="C104" i="1"/>
  <c r="C177" i="1" s="1"/>
  <c r="D108" i="1"/>
  <c r="P108" i="1"/>
  <c r="P181" i="1" s="1"/>
  <c r="O187" i="1"/>
  <c r="O188" i="1"/>
  <c r="C190" i="1"/>
  <c r="B203" i="1"/>
  <c r="K134" i="1"/>
  <c r="K203" i="1" s="1"/>
  <c r="D203" i="1"/>
  <c r="L134" i="1"/>
  <c r="D207" i="1"/>
  <c r="C134" i="1"/>
  <c r="C203" i="1" s="1"/>
  <c r="L138" i="1"/>
  <c r="T36" i="1" l="1"/>
  <c r="K160" i="1"/>
  <c r="B21" i="1"/>
  <c r="G160" i="1"/>
  <c r="L207" i="1"/>
  <c r="T138" i="1"/>
  <c r="T207" i="1" s="1"/>
  <c r="L198" i="1"/>
  <c r="T129" i="1"/>
  <c r="T198" i="1" s="1"/>
  <c r="L196" i="1"/>
  <c r="L130" i="1"/>
  <c r="T127" i="1"/>
  <c r="L58" i="1"/>
  <c r="T55" i="1"/>
  <c r="K196" i="1"/>
  <c r="K130" i="1"/>
  <c r="K199" i="1" s="1"/>
  <c r="T43" i="1"/>
  <c r="D115" i="1"/>
  <c r="P187" i="1"/>
  <c r="P116" i="1"/>
  <c r="P177" i="1"/>
  <c r="T53" i="1"/>
  <c r="T45" i="1"/>
  <c r="K190" i="1"/>
  <c r="B46" i="1"/>
  <c r="K46" i="1" s="1"/>
  <c r="K44" i="1"/>
  <c r="P188" i="1"/>
  <c r="K187" i="1"/>
  <c r="B189" i="1"/>
  <c r="K116" i="1"/>
  <c r="K189" i="1" s="1"/>
  <c r="B118" i="1"/>
  <c r="S181" i="1"/>
  <c r="S38" i="1"/>
  <c r="S183" i="1" s="1"/>
  <c r="D104" i="1"/>
  <c r="D105" i="1" s="1"/>
  <c r="D176" i="1"/>
  <c r="L103" i="1"/>
  <c r="N172" i="1"/>
  <c r="N101" i="1"/>
  <c r="P99" i="1"/>
  <c r="D170" i="1"/>
  <c r="L97" i="1"/>
  <c r="E169" i="1"/>
  <c r="E110" i="1"/>
  <c r="E183" i="1" s="1"/>
  <c r="G96" i="1"/>
  <c r="T18" i="1"/>
  <c r="D160" i="1"/>
  <c r="L87" i="1"/>
  <c r="D159" i="1"/>
  <c r="L86" i="1"/>
  <c r="B166" i="1"/>
  <c r="K93" i="1"/>
  <c r="E156" i="1"/>
  <c r="D29" i="1"/>
  <c r="L27" i="1"/>
  <c r="B172" i="1"/>
  <c r="B101" i="1"/>
  <c r="D99" i="1"/>
  <c r="K99" i="1"/>
  <c r="K172" i="1" s="1"/>
  <c r="L24" i="1"/>
  <c r="P163" i="1"/>
  <c r="D162" i="1"/>
  <c r="L89" i="1"/>
  <c r="G21" i="1"/>
  <c r="G48" i="1" s="1"/>
  <c r="G60" i="1" s="1"/>
  <c r="G64" i="1" s="1"/>
  <c r="E166" i="1"/>
  <c r="K11" i="1"/>
  <c r="H156" i="1"/>
  <c r="H120" i="1"/>
  <c r="L10" i="1"/>
  <c r="D155" i="1"/>
  <c r="L82" i="1"/>
  <c r="B156" i="1"/>
  <c r="K83" i="1"/>
  <c r="K156" i="1" s="1"/>
  <c r="L203" i="1"/>
  <c r="T134" i="1"/>
  <c r="D181" i="1"/>
  <c r="L108" i="1"/>
  <c r="P44" i="1"/>
  <c r="N189" i="1"/>
  <c r="N118" i="1"/>
  <c r="P33" i="1"/>
  <c r="P176" i="1"/>
  <c r="P105" i="1"/>
  <c r="T54" i="1"/>
  <c r="T51" i="1"/>
  <c r="D190" i="1"/>
  <c r="L117" i="1"/>
  <c r="N46" i="1"/>
  <c r="D44" i="1"/>
  <c r="L42" i="1"/>
  <c r="D187" i="1"/>
  <c r="L114" i="1"/>
  <c r="D116" i="1"/>
  <c r="T32" i="1"/>
  <c r="D33" i="1"/>
  <c r="L33" i="1" s="1"/>
  <c r="L31" i="1"/>
  <c r="B178" i="1"/>
  <c r="K105" i="1"/>
  <c r="K178" i="1" s="1"/>
  <c r="P173" i="1"/>
  <c r="T28" i="1"/>
  <c r="P29" i="1"/>
  <c r="N34" i="1"/>
  <c r="D90" i="1"/>
  <c r="L14" i="1"/>
  <c r="K159" i="1"/>
  <c r="G155" i="1"/>
  <c r="G83" i="1"/>
  <c r="B173" i="1"/>
  <c r="D100" i="1"/>
  <c r="K100" i="1"/>
  <c r="K173" i="1" s="1"/>
  <c r="B34" i="1"/>
  <c r="B38" i="1" s="1"/>
  <c r="B48" i="1" s="1"/>
  <c r="K29" i="1"/>
  <c r="B169" i="1"/>
  <c r="K96" i="1"/>
  <c r="D96" i="1"/>
  <c r="K21" i="1"/>
  <c r="D19" i="1"/>
  <c r="L19" i="1" s="1"/>
  <c r="L17" i="1"/>
  <c r="B164" i="1"/>
  <c r="K91" i="1"/>
  <c r="K164" i="1" s="1"/>
  <c r="G159" i="1"/>
  <c r="G93" i="1"/>
  <c r="G166" i="1" s="1"/>
  <c r="E48" i="1"/>
  <c r="E60" i="1" s="1"/>
  <c r="E64" i="1" s="1"/>
  <c r="J155" i="1"/>
  <c r="J83" i="1"/>
  <c r="K155" i="1"/>
  <c r="D11" i="1"/>
  <c r="L9" i="1"/>
  <c r="D154" i="1"/>
  <c r="L81" i="1"/>
  <c r="D83" i="1"/>
  <c r="D178" i="1" l="1"/>
  <c r="L105" i="1"/>
  <c r="B60" i="1"/>
  <c r="K48" i="1"/>
  <c r="L154" i="1"/>
  <c r="K169" i="1"/>
  <c r="G156" i="1"/>
  <c r="D189" i="1"/>
  <c r="D118" i="1"/>
  <c r="L116" i="1"/>
  <c r="D46" i="1"/>
  <c r="L46" i="1" s="1"/>
  <c r="L44" i="1"/>
  <c r="L190" i="1"/>
  <c r="T117" i="1"/>
  <c r="P178" i="1"/>
  <c r="N191" i="1"/>
  <c r="H193" i="1"/>
  <c r="H132" i="1"/>
  <c r="L162" i="1"/>
  <c r="D172" i="1"/>
  <c r="D101" i="1"/>
  <c r="L99" i="1"/>
  <c r="D34" i="1"/>
  <c r="D38" i="1" s="1"/>
  <c r="L29" i="1"/>
  <c r="E120" i="1"/>
  <c r="L159" i="1"/>
  <c r="L160" i="1"/>
  <c r="G169" i="1"/>
  <c r="G110" i="1"/>
  <c r="G183" i="1" s="1"/>
  <c r="L170" i="1"/>
  <c r="N174" i="1"/>
  <c r="N106" i="1"/>
  <c r="N179" i="1" s="1"/>
  <c r="P189" i="1"/>
  <c r="P118" i="1"/>
  <c r="D188" i="1"/>
  <c r="L115" i="1"/>
  <c r="T58" i="1"/>
  <c r="L199" i="1"/>
  <c r="D156" i="1"/>
  <c r="L83" i="1"/>
  <c r="L11" i="1"/>
  <c r="J156" i="1"/>
  <c r="J120" i="1"/>
  <c r="D169" i="1"/>
  <c r="L96" i="1"/>
  <c r="K34" i="1"/>
  <c r="D173" i="1"/>
  <c r="L100" i="1"/>
  <c r="D21" i="1"/>
  <c r="L21" i="1" s="1"/>
  <c r="D163" i="1"/>
  <c r="L90" i="1"/>
  <c r="P34" i="1"/>
  <c r="T31" i="1"/>
  <c r="L187" i="1"/>
  <c r="T114" i="1"/>
  <c r="T42" i="1"/>
  <c r="P46" i="1"/>
  <c r="L181" i="1"/>
  <c r="T108" i="1"/>
  <c r="T181" i="1" s="1"/>
  <c r="T203" i="1"/>
  <c r="L155" i="1"/>
  <c r="D91" i="1"/>
  <c r="B174" i="1"/>
  <c r="B106" i="1"/>
  <c r="K101" i="1"/>
  <c r="T27" i="1"/>
  <c r="K166" i="1"/>
  <c r="P172" i="1"/>
  <c r="P101" i="1"/>
  <c r="L176" i="1"/>
  <c r="T103" i="1"/>
  <c r="D177" i="1"/>
  <c r="L104" i="1"/>
  <c r="B191" i="1"/>
  <c r="K118" i="1"/>
  <c r="K191" i="1" s="1"/>
  <c r="T196" i="1"/>
  <c r="T130" i="1"/>
  <c r="L177" i="1" l="1"/>
  <c r="T104" i="1"/>
  <c r="P174" i="1"/>
  <c r="P106" i="1"/>
  <c r="T199" i="1"/>
  <c r="T176" i="1"/>
  <c r="T105" i="1"/>
  <c r="K174" i="1"/>
  <c r="K106" i="1"/>
  <c r="T187" i="1"/>
  <c r="T33" i="1"/>
  <c r="L169" i="1"/>
  <c r="D48" i="1"/>
  <c r="P191" i="1"/>
  <c r="E193" i="1"/>
  <c r="E132" i="1"/>
  <c r="D174" i="1"/>
  <c r="D106" i="1"/>
  <c r="L101" i="1"/>
  <c r="H201" i="1"/>
  <c r="H136" i="1"/>
  <c r="H205" i="1" s="1"/>
  <c r="D191" i="1"/>
  <c r="L118" i="1"/>
  <c r="G120" i="1"/>
  <c r="L178" i="1"/>
  <c r="N97" i="1"/>
  <c r="P25" i="1"/>
  <c r="T29" i="1"/>
  <c r="B179" i="1"/>
  <c r="B110" i="1"/>
  <c r="D164" i="1"/>
  <c r="L91" i="1"/>
  <c r="D93" i="1"/>
  <c r="T44" i="1"/>
  <c r="L163" i="1"/>
  <c r="T90" i="1"/>
  <c r="L173" i="1"/>
  <c r="T100" i="1"/>
  <c r="K38" i="1"/>
  <c r="J193" i="1"/>
  <c r="J132" i="1"/>
  <c r="L156" i="1"/>
  <c r="L188" i="1"/>
  <c r="T115" i="1"/>
  <c r="L34" i="1"/>
  <c r="L172" i="1"/>
  <c r="T99" i="1"/>
  <c r="T190" i="1"/>
  <c r="L189" i="1"/>
  <c r="N87" i="1"/>
  <c r="P15" i="1"/>
  <c r="B64" i="1"/>
  <c r="K64" i="1" s="1"/>
  <c r="K60" i="1"/>
  <c r="J201" i="1" l="1"/>
  <c r="J136" i="1"/>
  <c r="J205" i="1" s="1"/>
  <c r="N89" i="1"/>
  <c r="P17" i="1"/>
  <c r="N19" i="1"/>
  <c r="T173" i="1"/>
  <c r="T163" i="1"/>
  <c r="L164" i="1"/>
  <c r="B183" i="1"/>
  <c r="B120" i="1"/>
  <c r="L191" i="1"/>
  <c r="D179" i="1"/>
  <c r="D110" i="1"/>
  <c r="D183" i="1" s="1"/>
  <c r="E201" i="1"/>
  <c r="E136" i="1"/>
  <c r="E205" i="1" s="1"/>
  <c r="L48" i="1"/>
  <c r="D60" i="1"/>
  <c r="Q82" i="1"/>
  <c r="S10" i="1"/>
  <c r="T10" i="1" s="1"/>
  <c r="K179" i="1"/>
  <c r="K110" i="1"/>
  <c r="K183" i="1" s="1"/>
  <c r="T178" i="1"/>
  <c r="T177" i="1"/>
  <c r="Q81" i="1"/>
  <c r="S9" i="1"/>
  <c r="Q11" i="1"/>
  <c r="Q86" i="1"/>
  <c r="Q21" i="1"/>
  <c r="S14" i="1"/>
  <c r="T15" i="1"/>
  <c r="N160" i="1"/>
  <c r="P87" i="1"/>
  <c r="N96" i="1"/>
  <c r="N38" i="1"/>
  <c r="P24" i="1"/>
  <c r="T172" i="1"/>
  <c r="T101" i="1"/>
  <c r="T34" i="1"/>
  <c r="L38" i="1"/>
  <c r="T188" i="1"/>
  <c r="T46" i="1"/>
  <c r="D166" i="1"/>
  <c r="L93" i="1"/>
  <c r="D120" i="1"/>
  <c r="T25" i="1"/>
  <c r="N170" i="1"/>
  <c r="P97" i="1"/>
  <c r="G193" i="1"/>
  <c r="G132" i="1"/>
  <c r="L174" i="1"/>
  <c r="L106" i="1"/>
  <c r="T116" i="1"/>
  <c r="P179" i="1"/>
  <c r="T189" i="1" l="1"/>
  <c r="T118" i="1"/>
  <c r="L179" i="1"/>
  <c r="L110" i="1"/>
  <c r="L166" i="1"/>
  <c r="N169" i="1"/>
  <c r="N110" i="1"/>
  <c r="N183" i="1" s="1"/>
  <c r="P96" i="1"/>
  <c r="Q48" i="1"/>
  <c r="Q60" i="1" s="1"/>
  <c r="Q64" i="1" s="1"/>
  <c r="Q154" i="1"/>
  <c r="Q83" i="1"/>
  <c r="S81" i="1"/>
  <c r="Q155" i="1"/>
  <c r="S82" i="1"/>
  <c r="D64" i="1"/>
  <c r="L60" i="1"/>
  <c r="B193" i="1"/>
  <c r="B132" i="1"/>
  <c r="K120" i="1"/>
  <c r="K193" i="1" s="1"/>
  <c r="N21" i="1"/>
  <c r="G201" i="1"/>
  <c r="G136" i="1"/>
  <c r="G205" i="1" s="1"/>
  <c r="P170" i="1"/>
  <c r="T97" i="1"/>
  <c r="D193" i="1"/>
  <c r="D132" i="1"/>
  <c r="L120" i="1"/>
  <c r="T174" i="1"/>
  <c r="T106" i="1"/>
  <c r="P38" i="1"/>
  <c r="T24" i="1"/>
  <c r="P160" i="1"/>
  <c r="T87" i="1"/>
  <c r="S21" i="1"/>
  <c r="T14" i="1"/>
  <c r="Q159" i="1"/>
  <c r="Q93" i="1"/>
  <c r="Q166" i="1" s="1"/>
  <c r="S86" i="1"/>
  <c r="S11" i="1"/>
  <c r="S48" i="1" s="1"/>
  <c r="S60" i="1" s="1"/>
  <c r="S64" i="1" s="1"/>
  <c r="T9" i="1"/>
  <c r="P19" i="1"/>
  <c r="T17" i="1"/>
  <c r="N162" i="1"/>
  <c r="P89" i="1"/>
  <c r="N91" i="1"/>
  <c r="P162" i="1" l="1"/>
  <c r="P91" i="1"/>
  <c r="T89" i="1"/>
  <c r="T19" i="1"/>
  <c r="P21" i="1"/>
  <c r="T11" i="1"/>
  <c r="S159" i="1"/>
  <c r="S93" i="1"/>
  <c r="S166" i="1" s="1"/>
  <c r="T86" i="1"/>
  <c r="D201" i="1"/>
  <c r="D136" i="1"/>
  <c r="L132" i="1"/>
  <c r="T170" i="1"/>
  <c r="B201" i="1"/>
  <c r="B136" i="1"/>
  <c r="K132" i="1"/>
  <c r="K201" i="1" s="1"/>
  <c r="S155" i="1"/>
  <c r="T82" i="1"/>
  <c r="S154" i="1"/>
  <c r="S83" i="1"/>
  <c r="T81" i="1"/>
  <c r="P169" i="1"/>
  <c r="P110" i="1"/>
  <c r="T110" i="1" s="1"/>
  <c r="T96" i="1"/>
  <c r="L183" i="1"/>
  <c r="T191" i="1"/>
  <c r="N164" i="1"/>
  <c r="N93" i="1"/>
  <c r="T160" i="1"/>
  <c r="T179" i="1"/>
  <c r="T38" i="1"/>
  <c r="L193" i="1"/>
  <c r="N48" i="1"/>
  <c r="D67" i="1"/>
  <c r="L64" i="1"/>
  <c r="Q156" i="1"/>
  <c r="Q120" i="1"/>
  <c r="L67" i="1" l="1"/>
  <c r="T183" i="1"/>
  <c r="S156" i="1"/>
  <c r="S120" i="1"/>
  <c r="T155" i="1"/>
  <c r="B205" i="1"/>
  <c r="K136" i="1"/>
  <c r="K205" i="1" s="1"/>
  <c r="D205" i="1"/>
  <c r="D139" i="1"/>
  <c r="D208" i="1" s="1"/>
  <c r="L136" i="1"/>
  <c r="P48" i="1"/>
  <c r="P164" i="1"/>
  <c r="P93" i="1"/>
  <c r="Q193" i="1"/>
  <c r="Q132" i="1"/>
  <c r="N60" i="1"/>
  <c r="N166" i="1"/>
  <c r="N120" i="1"/>
  <c r="T169" i="1"/>
  <c r="P183" i="1"/>
  <c r="T154" i="1"/>
  <c r="T83" i="1"/>
  <c r="L201" i="1"/>
  <c r="T159" i="1"/>
  <c r="T162" i="1"/>
  <c r="T91" i="1"/>
  <c r="T21" i="1"/>
  <c r="T156" i="1" l="1"/>
  <c r="N193" i="1"/>
  <c r="N132" i="1"/>
  <c r="Q201" i="1"/>
  <c r="Q136" i="1"/>
  <c r="Q205" i="1" s="1"/>
  <c r="P166" i="1"/>
  <c r="P120" i="1"/>
  <c r="T93" i="1"/>
  <c r="P60" i="1"/>
  <c r="T48" i="1"/>
  <c r="L205" i="1"/>
  <c r="L139" i="1"/>
  <c r="L208" i="1" s="1"/>
  <c r="T164" i="1"/>
  <c r="N64" i="1"/>
  <c r="S193" i="1"/>
  <c r="S132" i="1"/>
  <c r="S201" i="1" l="1"/>
  <c r="S136" i="1"/>
  <c r="S205" i="1" s="1"/>
  <c r="N201" i="1"/>
  <c r="N136" i="1"/>
  <c r="N205" i="1" s="1"/>
  <c r="T60" i="1"/>
  <c r="P64" i="1"/>
  <c r="T166" i="1"/>
  <c r="P193" i="1"/>
  <c r="P132" i="1"/>
  <c r="T120" i="1"/>
  <c r="T193" i="1" l="1"/>
  <c r="T132" i="1"/>
  <c r="P201" i="1"/>
  <c r="P136" i="1"/>
  <c r="T64" i="1"/>
  <c r="P205" i="1" l="1"/>
  <c r="T67" i="1"/>
  <c r="T201" i="1"/>
  <c r="T136" i="1"/>
  <c r="T205" i="1" l="1"/>
  <c r="T139" i="1"/>
  <c r="T208" i="1" s="1"/>
</calcChain>
</file>

<file path=xl/sharedStrings.xml><?xml version="1.0" encoding="utf-8"?>
<sst xmlns="http://schemas.openxmlformats.org/spreadsheetml/2006/main" count="383" uniqueCount="86">
  <si>
    <t>Current Tariffs</t>
  </si>
  <si>
    <t xml:space="preserve">First KWh Block </t>
  </si>
  <si>
    <t>Second KWh Block</t>
  </si>
  <si>
    <t>Third KWh Block</t>
  </si>
  <si>
    <t>Total Energy</t>
  </si>
  <si>
    <t>SEB-NSPI-124</t>
  </si>
  <si>
    <t xml:space="preserve">Demand </t>
  </si>
  <si>
    <t>Base Charge</t>
  </si>
  <si>
    <t>PRESENT</t>
  </si>
  <si>
    <t>Revenue</t>
  </si>
  <si>
    <t>Energy</t>
  </si>
  <si>
    <t xml:space="preserve">Per KWh </t>
  </si>
  <si>
    <t>GWHS</t>
  </si>
  <si>
    <t>GWS or</t>
  </si>
  <si>
    <t>Charge per</t>
  </si>
  <si>
    <t>Billmonths</t>
  </si>
  <si>
    <t>Base</t>
  </si>
  <si>
    <t>RATES</t>
  </si>
  <si>
    <t>in GWh</t>
  </si>
  <si>
    <t>Charge</t>
  </si>
  <si>
    <t>GVAS</t>
  </si>
  <si>
    <t>KW or KVA</t>
  </si>
  <si>
    <t>(in millions)</t>
  </si>
  <si>
    <t>FORECAST</t>
  </si>
  <si>
    <t>Above-the-line Classes</t>
  </si>
  <si>
    <t>Residential Sector</t>
  </si>
  <si>
    <t xml:space="preserve">   Non-ETS</t>
  </si>
  <si>
    <t xml:space="preserve">   ETS</t>
  </si>
  <si>
    <t>Total</t>
  </si>
  <si>
    <t>Commercial Sector</t>
  </si>
  <si>
    <t xml:space="preserve">  Small General</t>
  </si>
  <si>
    <t xml:space="preserve">  General Demand</t>
  </si>
  <si>
    <t xml:space="preserve">  Large General</t>
  </si>
  <si>
    <t xml:space="preserve">    Without Trans. Own.</t>
  </si>
  <si>
    <t xml:space="preserve">    With Trans. Own.</t>
  </si>
  <si>
    <t xml:space="preserve">    Sub-total</t>
  </si>
  <si>
    <t>Industrial Sector</t>
  </si>
  <si>
    <t xml:space="preserve">  Small Industrial</t>
  </si>
  <si>
    <t xml:space="preserve">  Medium Industrial</t>
  </si>
  <si>
    <t xml:space="preserve">  Large Industrial Firm</t>
  </si>
  <si>
    <t xml:space="preserve">  Large Industrial Interr.</t>
  </si>
  <si>
    <r>
      <t>Total Large Industrial</t>
    </r>
    <r>
      <rPr>
        <sz val="10"/>
        <rFont val="Arial"/>
        <family val="2"/>
      </rPr>
      <t xml:space="preserve"> </t>
    </r>
  </si>
  <si>
    <r>
      <t>Total Large Industrial</t>
    </r>
    <r>
      <rPr>
        <sz val="10"/>
        <rFont val="Arial"/>
        <family val="2"/>
      </rPr>
      <t xml:space="preserve"> </t>
    </r>
    <r>
      <rPr>
        <b/>
        <vertAlign val="superscript"/>
        <sz val="14"/>
        <rFont val="Arial"/>
        <family val="2"/>
      </rPr>
      <t>(1)</t>
    </r>
  </si>
  <si>
    <t xml:space="preserve">    ELI 2P-RTP</t>
  </si>
  <si>
    <t>Total Industrial</t>
  </si>
  <si>
    <t>Other</t>
  </si>
  <si>
    <t xml:space="preserve">  Municipal</t>
  </si>
  <si>
    <r>
      <t xml:space="preserve">  Unmetered</t>
    </r>
    <r>
      <rPr>
        <b/>
        <vertAlign val="superscript"/>
        <sz val="10"/>
        <rFont val="Arial"/>
        <family val="2"/>
      </rPr>
      <t>12</t>
    </r>
  </si>
  <si>
    <t xml:space="preserve">  Unmetered</t>
  </si>
  <si>
    <t>Total Above-the-line</t>
  </si>
  <si>
    <t>Below-the-line Classes</t>
  </si>
  <si>
    <t xml:space="preserve">  GRLF</t>
  </si>
  <si>
    <t xml:space="preserve">  Mersey Additional Energy</t>
  </si>
  <si>
    <t xml:space="preserve">  Mersey Contract</t>
  </si>
  <si>
    <t xml:space="preserve">  LRT</t>
  </si>
  <si>
    <t xml:space="preserve">   GRLF, AE, Mersey Contract and LRT</t>
  </si>
  <si>
    <t xml:space="preserve">   GRLF</t>
  </si>
  <si>
    <t>LED Capital Costs</t>
  </si>
  <si>
    <t xml:space="preserve">Total </t>
  </si>
  <si>
    <r>
      <t xml:space="preserve">Total </t>
    </r>
    <r>
      <rPr>
        <b/>
        <vertAlign val="superscript"/>
        <sz val="14"/>
        <rFont val="Arial"/>
        <family val="2"/>
      </rPr>
      <t>(2)</t>
    </r>
  </si>
  <si>
    <t>Total In-Province</t>
  </si>
  <si>
    <t>Exports</t>
  </si>
  <si>
    <t>Export</t>
  </si>
  <si>
    <t>Total Electric Revenue</t>
  </si>
  <si>
    <r>
      <t>Misc. Revenues</t>
    </r>
    <r>
      <rPr>
        <b/>
        <vertAlign val="superscript"/>
        <sz val="12"/>
        <rFont val="Arial"/>
        <family val="2"/>
      </rPr>
      <t>2</t>
    </r>
  </si>
  <si>
    <t>Total Revenues</t>
  </si>
  <si>
    <t>(1) Illustrates energy for unmetered customers, as well as LED and Non-LED Streetlights</t>
  </si>
  <si>
    <t>(2) Per kWh charge is not applicable as the class is made up of a number of rates</t>
  </si>
  <si>
    <t>Appendix 6</t>
  </si>
  <si>
    <t>Proof of Revenue</t>
  </si>
  <si>
    <t>Proposed Tariffs</t>
  </si>
  <si>
    <t>Total KWHs</t>
  </si>
  <si>
    <t>SEB-NSPI-125</t>
  </si>
  <si>
    <t>PROPOSED</t>
  </si>
  <si>
    <t xml:space="preserve">   Domestic Service</t>
  </si>
  <si>
    <t xml:space="preserve">   Domestic Service Time of Day</t>
  </si>
  <si>
    <t xml:space="preserve">  General </t>
  </si>
  <si>
    <t xml:space="preserve">  Large Industrial Interruptible</t>
  </si>
  <si>
    <t xml:space="preserve">  Extra Large Industrial Interruptible</t>
  </si>
  <si>
    <t xml:space="preserve">   GRLF, AE, and Mersey Contract</t>
  </si>
  <si>
    <t>Note:  Any differences between calculated and reported revenues are due to rounding of tariffs.</t>
  </si>
  <si>
    <t>VARIANCE</t>
  </si>
  <si>
    <t>Forecasts</t>
  </si>
  <si>
    <t>Total Large Industrial</t>
  </si>
  <si>
    <t xml:space="preserve">   GRLF and Mersey Contract</t>
  </si>
  <si>
    <t>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</si>
</sst>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.0000_);_(&quot;$&quot;* \(#,##0.0000\);_(&quot;$&quot;* &quot;-&quot;??_);_(@_)"/>
    <numFmt numFmtId="166" formatCode="_(&quot;$&quot;* #,##0.0_);_(&quot;$&quot;* \(#,##0.0\);_(&quot;$&quot;* &quot;-&quot;??_);_(@_)"/>
    <numFmt numFmtId="167" formatCode="_(&quot;$&quot;* #,##0.00000_);_(&quot;$&quot;* \(#,##0.00000\);_(&quot;$&quot;* &quot;-&quot;??_);_(@_)"/>
    <numFmt numFmtId="168" formatCode="_(&quot;$&quot;* #,##0.000_);_(&quot;$&quot;* \(#,##0.000\);_(&quot;$&quot;* &quot;-&quot;??_);_(@_)"/>
    <numFmt numFmtId="169" formatCode="0.0%"/>
    <numFmt numFmtId="170" formatCode="0.0"/>
    <numFmt numFmtId="171" formatCode="0.00000"/>
    <numFmt numFmtId="172" formatCode="_(&quot;$&quot;* #,##0_);_(&quot;$&quot;* \(#,##0\);_(&quot;$&quot;* &quot;-&quot;??_);_(@_)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 val="singleAccounting"/>
      <sz val="12"/>
      <name val="Arial"/>
      <family val="2"/>
    </font>
    <font>
      <b/>
      <u val="singleAccounting"/>
      <sz val="10"/>
      <name val="Arial"/>
      <family val="2"/>
    </font>
    <font>
      <b/>
      <u val="singleAccounting"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4"/>
      <name val="Arial"/>
      <family val="2"/>
    </font>
    <font>
      <u val="singleAccounting"/>
      <sz val="10"/>
      <name val="Arial"/>
      <family val="2"/>
    </font>
    <font>
      <b/>
      <vertAlign val="superscript"/>
      <sz val="10"/>
      <name val="Arial"/>
      <family val="2"/>
    </font>
    <font>
      <b/>
      <u val="singleAccounting"/>
      <sz val="14"/>
      <name val="Arial"/>
      <family val="2"/>
    </font>
    <font>
      <b/>
      <u/>
      <sz val="10"/>
      <name val="Arial"/>
      <family val="2"/>
    </font>
    <font>
      <b/>
      <u val="doubleAccounting"/>
      <sz val="14"/>
      <name val="Arial"/>
      <family val="2"/>
    </font>
    <font>
      <b/>
      <u val="doubleAccounting"/>
      <sz val="12"/>
      <name val="Arial"/>
      <family val="2"/>
    </font>
    <font>
      <b/>
      <u val="doubleAccounting"/>
      <sz val="36"/>
      <name val="Arial"/>
      <family val="2"/>
    </font>
    <font>
      <b/>
      <u val="doubleAccounting"/>
      <sz val="2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 applyFill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26" fillId="2" borderId="0">
      <alignment horizontal="right"/>
    </xf>
    <xf numFmtId="0" fontId="27" fillId="2" borderId="0">
      <alignment horizontal="right"/>
    </xf>
    <xf numFmtId="0" fontId="28" fillId="2" borderId="12"/>
    <xf numFmtId="0" fontId="28" fillId="0" borderId="0" applyBorder="0">
      <alignment horizontal="centerContinuous"/>
    </xf>
    <xf numFmtId="0" fontId="29" fillId="0" borderId="0" applyBorder="0">
      <alignment horizontal="centerContinuous"/>
    </xf>
  </cellStyleXfs>
  <cellXfs count="257">
    <xf numFmtId="0" fontId="0" fillId="0" borderId="0" xfId="0"/>
    <xf numFmtId="166" fontId="7" fillId="0" borderId="5" xfId="2" applyNumberFormat="1" applyFont="1" applyFill="1" applyBorder="1"/>
    <xf numFmtId="164" fontId="6" fillId="0" borderId="6" xfId="1" applyNumberFormat="1" applyFont="1" applyFill="1" applyBorder="1"/>
    <xf numFmtId="167" fontId="6" fillId="0" borderId="0" xfId="2" applyNumberFormat="1" applyFont="1" applyFill="1" applyBorder="1"/>
    <xf numFmtId="168" fontId="6" fillId="0" borderId="7" xfId="2" applyNumberFormat="1" applyFont="1" applyFill="1" applyBorder="1"/>
    <xf numFmtId="166" fontId="10" fillId="0" borderId="5" xfId="2" applyNumberFormat="1" applyFont="1" applyFill="1" applyBorder="1"/>
    <xf numFmtId="164" fontId="8" fillId="0" borderId="6" xfId="1" applyNumberFormat="1" applyFont="1" applyFill="1" applyBorder="1"/>
    <xf numFmtId="167" fontId="8" fillId="0" borderId="0" xfId="2" applyNumberFormat="1" applyFont="1" applyFill="1" applyBorder="1"/>
    <xf numFmtId="166" fontId="7" fillId="0" borderId="8" xfId="2" applyNumberFormat="1" applyFont="1" applyFill="1" applyBorder="1"/>
    <xf numFmtId="164" fontId="7" fillId="0" borderId="9" xfId="0" applyNumberFormat="1" applyFont="1" applyFill="1" applyBorder="1"/>
    <xf numFmtId="167" fontId="7" fillId="0" borderId="10" xfId="2" applyNumberFormat="1" applyFont="1" applyFill="1" applyBorder="1"/>
    <xf numFmtId="168" fontId="7" fillId="0" borderId="5" xfId="2" applyNumberFormat="1" applyFont="1" applyFill="1" applyBorder="1"/>
    <xf numFmtId="164" fontId="6" fillId="0" borderId="6" xfId="0" applyNumberFormat="1" applyFont="1" applyFill="1" applyBorder="1"/>
    <xf numFmtId="168" fontId="7" fillId="0" borderId="1" xfId="2" applyNumberFormat="1" applyFont="1" applyFill="1" applyBorder="1"/>
    <xf numFmtId="164" fontId="6" fillId="0" borderId="2" xfId="0" applyNumberFormat="1" applyFont="1" applyFill="1" applyBorder="1"/>
    <xf numFmtId="167" fontId="6" fillId="0" borderId="3" xfId="2" applyNumberFormat="1" applyFont="1" applyFill="1" applyBorder="1"/>
    <xf numFmtId="166" fontId="12" fillId="0" borderId="5" xfId="2" applyNumberFormat="1" applyFont="1" applyFill="1" applyBorder="1"/>
    <xf numFmtId="164" fontId="11" fillId="0" borderId="6" xfId="0" applyNumberFormat="1" applyFont="1" applyFill="1" applyBorder="1"/>
    <xf numFmtId="167" fontId="11" fillId="0" borderId="0" xfId="2" applyNumberFormat="1" applyFont="1" applyFill="1" applyBorder="1"/>
    <xf numFmtId="164" fontId="8" fillId="0" borderId="6" xfId="0" applyNumberFormat="1" applyFont="1" applyFill="1" applyBorder="1"/>
    <xf numFmtId="164" fontId="7" fillId="0" borderId="6" xfId="0" applyNumberFormat="1" applyFont="1" applyFill="1" applyBorder="1"/>
    <xf numFmtId="167" fontId="7" fillId="0" borderId="0" xfId="2" applyNumberFormat="1" applyFont="1" applyFill="1" applyBorder="1"/>
    <xf numFmtId="164" fontId="7" fillId="0" borderId="9" xfId="1" applyNumberFormat="1" applyFont="1" applyFill="1" applyBorder="1"/>
    <xf numFmtId="166" fontId="6" fillId="0" borderId="7" xfId="2" applyNumberFormat="1" applyFont="1" applyFill="1" applyBorder="1"/>
    <xf numFmtId="166" fontId="7" fillId="0" borderId="1" xfId="2" applyNumberFormat="1" applyFont="1" applyFill="1" applyBorder="1"/>
    <xf numFmtId="164" fontId="6" fillId="0" borderId="2" xfId="1" applyNumberFormat="1" applyFont="1" applyFill="1" applyBorder="1"/>
    <xf numFmtId="166" fontId="6" fillId="0" borderId="4" xfId="2" applyNumberFormat="1" applyFont="1" applyFill="1" applyBorder="1"/>
    <xf numFmtId="164" fontId="11" fillId="0" borderId="6" xfId="1" applyNumberFormat="1" applyFont="1" applyFill="1" applyBorder="1"/>
    <xf numFmtId="166" fontId="7" fillId="0" borderId="8" xfId="0" applyNumberFormat="1" applyFont="1" applyFill="1" applyBorder="1"/>
    <xf numFmtId="166" fontId="7" fillId="0" borderId="11" xfId="2" applyNumberFormat="1" applyFont="1" applyFill="1" applyBorder="1"/>
    <xf numFmtId="166" fontId="7" fillId="0" borderId="5" xfId="0" applyNumberFormat="1" applyFont="1" applyFill="1" applyBorder="1"/>
    <xf numFmtId="164" fontId="7" fillId="0" borderId="6" xfId="1" applyNumberFormat="1" applyFont="1" applyFill="1" applyBorder="1"/>
    <xf numFmtId="166" fontId="7" fillId="0" borderId="7" xfId="2" applyNumberFormat="1" applyFont="1" applyFill="1" applyBorder="1"/>
    <xf numFmtId="166" fontId="4" fillId="0" borderId="5" xfId="2" applyNumberFormat="1" applyFont="1" applyFill="1" applyBorder="1"/>
    <xf numFmtId="164" fontId="4" fillId="0" borderId="6" xfId="1" applyNumberFormat="1" applyFont="1" applyFill="1" applyBorder="1"/>
    <xf numFmtId="171" fontId="4" fillId="0" borderId="0" xfId="2" applyNumberFormat="1" applyFont="1" applyFill="1" applyBorder="1"/>
    <xf numFmtId="171" fontId="6" fillId="0" borderId="0" xfId="2" applyNumberFormat="1" applyFont="1" applyFill="1" applyBorder="1"/>
    <xf numFmtId="0" fontId="7" fillId="0" borderId="5" xfId="0" applyFont="1" applyFill="1" applyBorder="1"/>
    <xf numFmtId="171" fontId="7" fillId="0" borderId="0" xfId="2" applyNumberFormat="1" applyFont="1" applyFill="1" applyBorder="1"/>
    <xf numFmtId="166" fontId="20" fillId="0" borderId="8" xfId="2" applyNumberFormat="1" applyFont="1" applyFill="1" applyBorder="1"/>
    <xf numFmtId="164" fontId="20" fillId="0" borderId="9" xfId="1" applyNumberFormat="1" applyFont="1" applyFill="1" applyBorder="1"/>
    <xf numFmtId="171" fontId="20" fillId="0" borderId="10" xfId="2" applyNumberFormat="1" applyFont="1" applyFill="1" applyBorder="1"/>
    <xf numFmtId="166" fontId="20" fillId="0" borderId="5" xfId="2" applyNumberFormat="1" applyFont="1" applyFill="1" applyBorder="1"/>
    <xf numFmtId="164" fontId="20" fillId="0" borderId="6" xfId="1" applyNumberFormat="1" applyFont="1" applyFill="1" applyBorder="1"/>
    <xf numFmtId="171" fontId="20" fillId="0" borderId="0" xfId="2" applyNumberFormat="1" applyFont="1" applyFill="1" applyBorder="1"/>
    <xf numFmtId="164" fontId="21" fillId="0" borderId="6" xfId="1" applyNumberFormat="1" applyFont="1" applyFill="1" applyBorder="1"/>
    <xf numFmtId="168" fontId="20" fillId="0" borderId="0" xfId="2" applyNumberFormat="1" applyFont="1" applyFill="1" applyBorder="1"/>
    <xf numFmtId="164" fontId="20" fillId="0" borderId="0" xfId="1" applyNumberFormat="1" applyFont="1" applyFill="1" applyBorder="1"/>
    <xf numFmtId="0" fontId="4" fillId="0" borderId="0" xfId="0" applyFont="1" applyFill="1" applyBorder="1"/>
    <xf numFmtId="166" fontId="20" fillId="0" borderId="0" xfId="2" applyNumberFormat="1" applyFont="1" applyFill="1" applyBorder="1"/>
    <xf numFmtId="168" fontId="23" fillId="0" borderId="0" xfId="2" applyNumberFormat="1" applyFont="1" applyFill="1" applyBorder="1" applyAlignment="1"/>
    <xf numFmtId="165" fontId="23" fillId="0" borderId="0" xfId="2" applyNumberFormat="1" applyFont="1" applyFill="1" applyBorder="1" applyAlignment="1"/>
    <xf numFmtId="168" fontId="7" fillId="0" borderId="0" xfId="2" applyNumberFormat="1" applyFont="1" applyFill="1"/>
    <xf numFmtId="0" fontId="2" fillId="0" borderId="0" xfId="0" applyFont="1" applyFill="1"/>
    <xf numFmtId="168" fontId="4" fillId="0" borderId="1" xfId="0" applyNumberFormat="1" applyFont="1" applyFill="1" applyBorder="1" applyAlignment="1">
      <alignment horizontal="center"/>
    </xf>
    <xf numFmtId="168" fontId="7" fillId="0" borderId="5" xfId="0" applyNumberFormat="1" applyFont="1" applyFill="1" applyBorder="1" applyAlignment="1">
      <alignment horizontal="center"/>
    </xf>
    <xf numFmtId="165" fontId="7" fillId="0" borderId="0" xfId="2" applyNumberFormat="1" applyFont="1" applyFill="1" applyBorder="1"/>
    <xf numFmtId="168" fontId="4" fillId="0" borderId="5" xfId="0" quotePrefix="1" applyNumberFormat="1" applyFont="1" applyFill="1" applyBorder="1" applyAlignment="1">
      <alignment horizontal="center"/>
    </xf>
    <xf numFmtId="0" fontId="7" fillId="0" borderId="6" xfId="0" applyFont="1" applyFill="1" applyBorder="1"/>
    <xf numFmtId="0" fontId="7" fillId="0" borderId="0" xfId="0" applyFont="1" applyFill="1" applyBorder="1"/>
    <xf numFmtId="44" fontId="7" fillId="0" borderId="7" xfId="2" applyFont="1" applyFill="1" applyBorder="1"/>
    <xf numFmtId="0" fontId="7" fillId="0" borderId="2" xfId="0" applyFont="1" applyFill="1" applyBorder="1"/>
    <xf numFmtId="0" fontId="7" fillId="0" borderId="3" xfId="0" applyFont="1" applyFill="1" applyBorder="1"/>
    <xf numFmtId="44" fontId="7" fillId="0" borderId="4" xfId="2" applyFont="1" applyFill="1" applyBorder="1"/>
    <xf numFmtId="43" fontId="8" fillId="0" borderId="6" xfId="1" applyFont="1" applyFill="1" applyBorder="1"/>
    <xf numFmtId="171" fontId="7" fillId="0" borderId="10" xfId="0" applyNumberFormat="1" applyFont="1" applyFill="1" applyBorder="1"/>
    <xf numFmtId="171" fontId="6" fillId="0" borderId="0" xfId="0" applyNumberFormat="1" applyFont="1" applyFill="1" applyBorder="1"/>
    <xf numFmtId="171" fontId="7" fillId="0" borderId="0" xfId="0" applyNumberFormat="1" applyFont="1" applyFill="1" applyBorder="1"/>
    <xf numFmtId="0" fontId="6" fillId="0" borderId="6" xfId="0" applyFont="1" applyFill="1" applyBorder="1"/>
    <xf numFmtId="0" fontId="6" fillId="0" borderId="2" xfId="0" applyFont="1" applyFill="1" applyBorder="1"/>
    <xf numFmtId="171" fontId="6" fillId="0" borderId="3" xfId="0" applyNumberFormat="1" applyFont="1" applyFill="1" applyBorder="1"/>
    <xf numFmtId="171" fontId="11" fillId="0" borderId="0" xfId="0" applyNumberFormat="1" applyFont="1" applyFill="1" applyBorder="1"/>
    <xf numFmtId="166" fontId="20" fillId="0" borderId="1" xfId="2" applyNumberFormat="1" applyFont="1" applyFill="1" applyBorder="1"/>
    <xf numFmtId="164" fontId="0" fillId="0" borderId="0" xfId="1" applyNumberFormat="1" applyFont="1" applyFill="1"/>
    <xf numFmtId="165" fontId="0" fillId="0" borderId="0" xfId="2" applyNumberFormat="1" applyFont="1" applyFill="1"/>
    <xf numFmtId="166" fontId="0" fillId="0" borderId="0" xfId="2" applyNumberFormat="1" applyFont="1" applyFill="1"/>
    <xf numFmtId="0" fontId="0" fillId="0" borderId="0" xfId="0" applyFill="1"/>
    <xf numFmtId="44" fontId="0" fillId="0" borderId="0" xfId="2" applyNumberFormat="1" applyFont="1" applyFill="1"/>
    <xf numFmtId="166" fontId="2" fillId="0" borderId="0" xfId="2" applyNumberFormat="1" applyFont="1" applyFill="1"/>
    <xf numFmtId="0" fontId="3" fillId="0" borderId="1" xfId="0" applyFont="1" applyFill="1" applyBorder="1"/>
    <xf numFmtId="166" fontId="4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164" fontId="7" fillId="0" borderId="6" xfId="1" applyNumberFormat="1" applyFont="1" applyFill="1" applyBorder="1" applyAlignment="1"/>
    <xf numFmtId="166" fontId="7" fillId="0" borderId="7" xfId="2" applyNumberFormat="1" applyFont="1" applyFill="1" applyBorder="1" applyAlignment="1"/>
    <xf numFmtId="44" fontId="7" fillId="0" borderId="0" xfId="2" applyNumberFormat="1" applyFont="1" applyFill="1" applyBorder="1"/>
    <xf numFmtId="166" fontId="7" fillId="0" borderId="7" xfId="2" applyNumberFormat="1" applyFont="1" applyFill="1" applyBorder="1" applyAlignment="1">
      <alignment horizontal="center"/>
    </xf>
    <xf numFmtId="0" fontId="7" fillId="0" borderId="7" xfId="0" applyFont="1" applyFill="1" applyBorder="1"/>
    <xf numFmtId="166" fontId="7" fillId="0" borderId="5" xfId="0" applyNumberFormat="1" applyFont="1" applyFill="1" applyBorder="1" applyAlignment="1">
      <alignment horizontal="center"/>
    </xf>
    <xf numFmtId="0" fontId="7" fillId="0" borderId="0" xfId="0" applyFont="1" applyFill="1"/>
    <xf numFmtId="0" fontId="4" fillId="0" borderId="5" xfId="0" applyFont="1" applyFill="1" applyBorder="1"/>
    <xf numFmtId="166" fontId="4" fillId="0" borderId="5" xfId="0" quotePrefix="1" applyNumberFormat="1" applyFont="1" applyFill="1" applyBorder="1" applyAlignment="1">
      <alignment horizontal="center"/>
    </xf>
    <xf numFmtId="0" fontId="7" fillId="0" borderId="1" xfId="0" applyFont="1" applyFill="1" applyBorder="1"/>
    <xf numFmtId="164" fontId="7" fillId="0" borderId="2" xfId="1" applyNumberFormat="1" applyFont="1" applyFill="1" applyBorder="1"/>
    <xf numFmtId="165" fontId="7" fillId="0" borderId="3" xfId="2" applyNumberFormat="1" applyFont="1" applyFill="1" applyBorder="1"/>
    <xf numFmtId="166" fontId="7" fillId="0" borderId="4" xfId="2" applyNumberFormat="1" applyFont="1" applyFill="1" applyBorder="1"/>
    <xf numFmtId="44" fontId="7" fillId="0" borderId="3" xfId="2" applyNumberFormat="1" applyFont="1" applyFill="1" applyBorder="1"/>
    <xf numFmtId="0" fontId="7" fillId="0" borderId="4" xfId="0" applyFont="1" applyFill="1" applyBorder="1"/>
    <xf numFmtId="0" fontId="2" fillId="0" borderId="5" xfId="0" applyFont="1" applyFill="1" applyBorder="1"/>
    <xf numFmtId="44" fontId="6" fillId="0" borderId="7" xfId="2" applyFont="1" applyFill="1" applyBorder="1"/>
    <xf numFmtId="43" fontId="6" fillId="0" borderId="6" xfId="1" applyFont="1" applyFill="1" applyBorder="1"/>
    <xf numFmtId="168" fontId="6" fillId="0" borderId="0" xfId="2" applyNumberFormat="1" applyFont="1" applyFill="1" applyBorder="1"/>
    <xf numFmtId="44" fontId="6" fillId="0" borderId="0" xfId="2" applyFont="1" applyFill="1" applyBorder="1"/>
    <xf numFmtId="166" fontId="8" fillId="0" borderId="7" xfId="2" applyNumberFormat="1" applyFont="1" applyFill="1" applyBorder="1"/>
    <xf numFmtId="0" fontId="9" fillId="0" borderId="5" xfId="0" applyFont="1" applyFill="1" applyBorder="1"/>
    <xf numFmtId="168" fontId="8" fillId="0" borderId="0" xfId="2" applyNumberFormat="1" applyFont="1" applyFill="1" applyBorder="1"/>
    <xf numFmtId="44" fontId="8" fillId="0" borderId="0" xfId="2" applyFont="1" applyFill="1" applyBorder="1"/>
    <xf numFmtId="0" fontId="1" fillId="0" borderId="0" xfId="0" applyFont="1" applyFill="1"/>
    <xf numFmtId="0" fontId="7" fillId="0" borderId="8" xfId="0" applyFont="1" applyFill="1" applyBorder="1"/>
    <xf numFmtId="165" fontId="7" fillId="0" borderId="10" xfId="2" applyNumberFormat="1" applyFont="1" applyFill="1" applyBorder="1"/>
    <xf numFmtId="44" fontId="7" fillId="0" borderId="11" xfId="0" applyNumberFormat="1" applyFont="1" applyFill="1" applyBorder="1"/>
    <xf numFmtId="166" fontId="7" fillId="0" borderId="11" xfId="0" applyNumberFormat="1" applyFont="1" applyFill="1" applyBorder="1"/>
    <xf numFmtId="168" fontId="7" fillId="0" borderId="10" xfId="2" applyNumberFormat="1" applyFont="1" applyFill="1" applyBorder="1"/>
    <xf numFmtId="0" fontId="7" fillId="0" borderId="10" xfId="0" applyFont="1" applyFill="1" applyBorder="1"/>
    <xf numFmtId="165" fontId="6" fillId="0" borderId="0" xfId="2" applyNumberFormat="1" applyFont="1" applyFill="1" applyBorder="1"/>
    <xf numFmtId="0" fontId="6" fillId="0" borderId="7" xfId="0" applyFont="1" applyFill="1" applyBorder="1"/>
    <xf numFmtId="0" fontId="6" fillId="0" borderId="0" xfId="0" applyFont="1" applyFill="1" applyBorder="1"/>
    <xf numFmtId="165" fontId="6" fillId="0" borderId="3" xfId="2" applyNumberFormat="1" applyFont="1" applyFill="1" applyBorder="1"/>
    <xf numFmtId="0" fontId="6" fillId="0" borderId="4" xfId="0" applyFont="1" applyFill="1" applyBorder="1"/>
    <xf numFmtId="168" fontId="6" fillId="0" borderId="3" xfId="2" applyNumberFormat="1" applyFont="1" applyFill="1" applyBorder="1"/>
    <xf numFmtId="0" fontId="6" fillId="0" borderId="3" xfId="0" applyFont="1" applyFill="1" applyBorder="1"/>
    <xf numFmtId="0" fontId="1" fillId="0" borderId="5" xfId="0" applyFont="1" applyFill="1" applyBorder="1"/>
    <xf numFmtId="166" fontId="6" fillId="0" borderId="6" xfId="2" applyNumberFormat="1" applyFont="1" applyFill="1" applyBorder="1"/>
    <xf numFmtId="166" fontId="11" fillId="0" borderId="7" xfId="2" applyNumberFormat="1" applyFont="1" applyFill="1" applyBorder="1"/>
    <xf numFmtId="0" fontId="11" fillId="0" borderId="6" xfId="0" applyFont="1" applyFill="1" applyBorder="1"/>
    <xf numFmtId="0" fontId="11" fillId="0" borderId="7" xfId="0" applyFont="1" applyFill="1" applyBorder="1"/>
    <xf numFmtId="168" fontId="11" fillId="0" borderId="0" xfId="2" applyNumberFormat="1" applyFont="1" applyFill="1" applyBorder="1"/>
    <xf numFmtId="0" fontId="11" fillId="0" borderId="0" xfId="0" applyFont="1" applyFill="1" applyBorder="1"/>
    <xf numFmtId="0" fontId="13" fillId="0" borderId="0" xfId="0" applyFont="1" applyFill="1"/>
    <xf numFmtId="165" fontId="8" fillId="0" borderId="0" xfId="2" applyNumberFormat="1" applyFont="1" applyFill="1" applyBorder="1"/>
    <xf numFmtId="0" fontId="8" fillId="0" borderId="6" xfId="0" applyFont="1" applyFill="1" applyBorder="1"/>
    <xf numFmtId="0" fontId="8" fillId="0" borderId="7" xfId="0" applyFont="1" applyFill="1" applyBorder="1"/>
    <xf numFmtId="0" fontId="8" fillId="0" borderId="0" xfId="0" applyFont="1" applyFill="1" applyBorder="1"/>
    <xf numFmtId="0" fontId="7" fillId="0" borderId="9" xfId="0" applyFont="1" applyFill="1" applyBorder="1"/>
    <xf numFmtId="0" fontId="7" fillId="0" borderId="11" xfId="0" applyFont="1" applyFill="1" applyBorder="1"/>
    <xf numFmtId="164" fontId="6" fillId="0" borderId="7" xfId="2" applyNumberFormat="1" applyFont="1" applyFill="1" applyBorder="1"/>
    <xf numFmtId="164" fontId="11" fillId="0" borderId="7" xfId="2" applyNumberFormat="1" applyFont="1" applyFill="1" applyBorder="1"/>
    <xf numFmtId="43" fontId="6" fillId="0" borderId="0" xfId="0" applyNumberFormat="1" applyFont="1" applyFill="1" applyBorder="1"/>
    <xf numFmtId="0" fontId="14" fillId="0" borderId="7" xfId="0" applyFont="1" applyFill="1" applyBorder="1"/>
    <xf numFmtId="168" fontId="7" fillId="0" borderId="0" xfId="2" applyNumberFormat="1" applyFont="1" applyFill="1" applyBorder="1"/>
    <xf numFmtId="0" fontId="16" fillId="0" borderId="5" xfId="0" applyFont="1" applyFill="1" applyBorder="1"/>
    <xf numFmtId="43" fontId="7" fillId="0" borderId="9" xfId="0" applyNumberFormat="1" applyFont="1" applyFill="1" applyBorder="1"/>
    <xf numFmtId="170" fontId="7" fillId="0" borderId="9" xfId="0" applyNumberFormat="1" applyFont="1" applyFill="1" applyBorder="1"/>
    <xf numFmtId="170" fontId="7" fillId="0" borderId="11" xfId="0" applyNumberFormat="1" applyFont="1" applyFill="1" applyBorder="1"/>
    <xf numFmtId="168" fontId="7" fillId="0" borderId="0" xfId="0" applyNumberFormat="1" applyFont="1" applyFill="1" applyBorder="1"/>
    <xf numFmtId="0" fontId="4" fillId="0" borderId="1" xfId="0" applyFont="1" applyFill="1" applyBorder="1"/>
    <xf numFmtId="0" fontId="18" fillId="0" borderId="5" xfId="0" applyFont="1" applyFill="1" applyBorder="1"/>
    <xf numFmtId="0" fontId="19" fillId="0" borderId="5" xfId="0" applyFont="1" applyFill="1" applyBorder="1"/>
    <xf numFmtId="167" fontId="4" fillId="0" borderId="0" xfId="2" applyNumberFormat="1" applyFont="1" applyFill="1" applyBorder="1"/>
    <xf numFmtId="166" fontId="4" fillId="0" borderId="7" xfId="2" applyNumberFormat="1" applyFont="1" applyFill="1" applyBorder="1"/>
    <xf numFmtId="168" fontId="4" fillId="0" borderId="0" xfId="2" applyNumberFormat="1" applyFont="1" applyFill="1" applyBorder="1"/>
    <xf numFmtId="165" fontId="4" fillId="0" borderId="0" xfId="2" applyNumberFormat="1" applyFont="1" applyFill="1" applyBorder="1"/>
    <xf numFmtId="0" fontId="4" fillId="0" borderId="0" xfId="0" applyFont="1" applyFill="1"/>
    <xf numFmtId="0" fontId="4" fillId="0" borderId="8" xfId="0" applyFont="1" applyFill="1" applyBorder="1"/>
    <xf numFmtId="167" fontId="20" fillId="0" borderId="10" xfId="2" applyNumberFormat="1" applyFont="1" applyFill="1" applyBorder="1"/>
    <xf numFmtId="166" fontId="20" fillId="0" borderId="11" xfId="2" applyNumberFormat="1" applyFont="1" applyFill="1" applyBorder="1"/>
    <xf numFmtId="168" fontId="20" fillId="0" borderId="10" xfId="2" applyNumberFormat="1" applyFont="1" applyFill="1" applyBorder="1"/>
    <xf numFmtId="165" fontId="20" fillId="0" borderId="10" xfId="2" applyNumberFormat="1" applyFont="1" applyFill="1" applyBorder="1"/>
    <xf numFmtId="165" fontId="20" fillId="0" borderId="0" xfId="2" applyNumberFormat="1" applyFont="1" applyFill="1" applyBorder="1"/>
    <xf numFmtId="166" fontId="20" fillId="0" borderId="7" xfId="2" applyNumberFormat="1" applyFont="1" applyFill="1" applyBorder="1"/>
    <xf numFmtId="167" fontId="20" fillId="0" borderId="0" xfId="2" applyNumberFormat="1" applyFont="1" applyFill="1" applyBorder="1"/>
    <xf numFmtId="165" fontId="21" fillId="0" borderId="0" xfId="2" applyNumberFormat="1" applyFont="1" applyFill="1" applyBorder="1"/>
    <xf numFmtId="166" fontId="21" fillId="0" borderId="7" xfId="2" applyNumberFormat="1" applyFont="1" applyFill="1" applyBorder="1"/>
    <xf numFmtId="167" fontId="21" fillId="0" borderId="0" xfId="2" applyNumberFormat="1" applyFont="1" applyFill="1" applyBorder="1"/>
    <xf numFmtId="168" fontId="21" fillId="0" borderId="0" xfId="2" applyNumberFormat="1" applyFont="1" applyFill="1" applyBorder="1"/>
    <xf numFmtId="0" fontId="2" fillId="0" borderId="0" xfId="0" applyFont="1" applyFill="1" applyBorder="1"/>
    <xf numFmtId="164" fontId="6" fillId="0" borderId="0" xfId="1" applyNumberFormat="1" applyFont="1" applyFill="1"/>
    <xf numFmtId="165" fontId="6" fillId="0" borderId="0" xfId="2" applyNumberFormat="1" applyFont="1" applyFill="1"/>
    <xf numFmtId="166" fontId="6" fillId="0" borderId="0" xfId="2" applyNumberFormat="1" applyFont="1" applyFill="1"/>
    <xf numFmtId="0" fontId="6" fillId="0" borderId="0" xfId="0" applyFont="1" applyFill="1"/>
    <xf numFmtId="44" fontId="6" fillId="0" borderId="0" xfId="2" applyNumberFormat="1" applyFont="1" applyFill="1"/>
    <xf numFmtId="168" fontId="7" fillId="0" borderId="3" xfId="2" applyNumberFormat="1" applyFont="1" applyFill="1" applyBorder="1"/>
    <xf numFmtId="171" fontId="8" fillId="0" borderId="0" xfId="0" applyNumberFormat="1" applyFont="1" applyFill="1" applyBorder="1"/>
    <xf numFmtId="164" fontId="6" fillId="0" borderId="6" xfId="2" applyNumberFormat="1" applyFont="1" applyFill="1" applyBorder="1"/>
    <xf numFmtId="167" fontId="6" fillId="0" borderId="0" xfId="0" applyNumberFormat="1" applyFont="1" applyFill="1" applyBorder="1"/>
    <xf numFmtId="10" fontId="6" fillId="0" borderId="6" xfId="3" applyNumberFormat="1" applyFont="1" applyFill="1" applyBorder="1"/>
    <xf numFmtId="167" fontId="7" fillId="0" borderId="0" xfId="0" applyNumberFormat="1" applyFont="1" applyFill="1" applyBorder="1"/>
    <xf numFmtId="169" fontId="6" fillId="0" borderId="6" xfId="3" applyNumberFormat="1" applyFont="1" applyFill="1" applyBorder="1"/>
    <xf numFmtId="172" fontId="7" fillId="0" borderId="0" xfId="2" applyNumberFormat="1" applyFont="1" applyFill="1" applyBorder="1"/>
    <xf numFmtId="166" fontId="6" fillId="0" borderId="7" xfId="0" applyNumberFormat="1" applyFont="1" applyFill="1" applyBorder="1"/>
    <xf numFmtId="167" fontId="6" fillId="0" borderId="3" xfId="0" applyNumberFormat="1" applyFont="1" applyFill="1" applyBorder="1"/>
    <xf numFmtId="167" fontId="11" fillId="0" borderId="0" xfId="0" applyNumberFormat="1" applyFont="1" applyFill="1" applyBorder="1"/>
    <xf numFmtId="167" fontId="7" fillId="0" borderId="10" xfId="0" applyNumberFormat="1" applyFont="1" applyFill="1" applyBorder="1"/>
    <xf numFmtId="164" fontId="7" fillId="0" borderId="11" xfId="2" applyNumberFormat="1" applyFont="1" applyFill="1" applyBorder="1"/>
    <xf numFmtId="0" fontId="4" fillId="0" borderId="2" xfId="0" applyFont="1" applyFill="1" applyBorder="1"/>
    <xf numFmtId="164" fontId="20" fillId="0" borderId="2" xfId="1" applyNumberFormat="1" applyFont="1" applyFill="1" applyBorder="1"/>
    <xf numFmtId="167" fontId="20" fillId="0" borderId="3" xfId="2" applyNumberFormat="1" applyFont="1" applyFill="1" applyBorder="1"/>
    <xf numFmtId="166" fontId="20" fillId="0" borderId="4" xfId="2" applyNumberFormat="1" applyFont="1" applyFill="1" applyBorder="1"/>
    <xf numFmtId="164" fontId="20" fillId="0" borderId="3" xfId="1" applyNumberFormat="1" applyFont="1" applyFill="1" applyBorder="1"/>
    <xf numFmtId="166" fontId="20" fillId="0" borderId="3" xfId="2" applyNumberFormat="1" applyFont="1" applyFill="1" applyBorder="1"/>
    <xf numFmtId="171" fontId="20" fillId="0" borderId="3" xfId="2" applyNumberFormat="1" applyFont="1" applyFill="1" applyBorder="1"/>
    <xf numFmtId="0" fontId="4" fillId="0" borderId="3" xfId="0" applyFont="1" applyFill="1" applyBorder="1"/>
    <xf numFmtId="168" fontId="20" fillId="0" borderId="3" xfId="2" applyNumberFormat="1" applyFont="1" applyFill="1" applyBorder="1"/>
    <xf numFmtId="165" fontId="20" fillId="0" borderId="3" xfId="2" applyNumberFormat="1" applyFont="1" applyFill="1" applyBorder="1"/>
    <xf numFmtId="0" fontId="4" fillId="0" borderId="6" xfId="0" applyFont="1" applyFill="1" applyBorder="1"/>
    <xf numFmtId="0" fontId="4" fillId="0" borderId="9" xfId="0" applyFont="1" applyFill="1" applyBorder="1"/>
    <xf numFmtId="164" fontId="20" fillId="0" borderId="10" xfId="1" applyNumberFormat="1" applyFont="1" applyFill="1" applyBorder="1"/>
    <xf numFmtId="166" fontId="20" fillId="0" borderId="10" xfId="2" applyNumberFormat="1" applyFont="1" applyFill="1" applyBorder="1"/>
    <xf numFmtId="0" fontId="4" fillId="0" borderId="10" xfId="0" applyFont="1" applyFill="1" applyBorder="1"/>
    <xf numFmtId="164" fontId="24" fillId="0" borderId="0" xfId="1" applyNumberFormat="1" applyFont="1" applyFill="1" applyBorder="1"/>
    <xf numFmtId="168" fontId="2" fillId="0" borderId="0" xfId="2" applyNumberFormat="1" applyFont="1" applyFill="1"/>
    <xf numFmtId="168" fontId="4" fillId="0" borderId="5" xfId="0" applyNumberFormat="1" applyFont="1" applyFill="1" applyBorder="1" applyAlignment="1">
      <alignment horizontal="center"/>
    </xf>
    <xf numFmtId="44" fontId="6" fillId="0" borderId="0" xfId="2" applyNumberFormat="1" applyFont="1" applyFill="1" applyBorder="1"/>
    <xf numFmtId="44" fontId="8" fillId="0" borderId="0" xfId="2" applyNumberFormat="1" applyFont="1" applyFill="1" applyBorder="1"/>
    <xf numFmtId="44" fontId="7" fillId="0" borderId="10" xfId="2" applyNumberFormat="1" applyFont="1" applyFill="1" applyBorder="1"/>
    <xf numFmtId="44" fontId="6" fillId="0" borderId="3" xfId="2" applyNumberFormat="1" applyFont="1" applyFill="1" applyBorder="1"/>
    <xf numFmtId="44" fontId="11" fillId="0" borderId="0" xfId="2" applyNumberFormat="1" applyFont="1" applyFill="1" applyBorder="1"/>
    <xf numFmtId="43" fontId="6" fillId="0" borderId="6" xfId="1" applyNumberFormat="1" applyFont="1" applyFill="1" applyBorder="1"/>
    <xf numFmtId="43" fontId="11" fillId="0" borderId="6" xfId="1" applyNumberFormat="1" applyFont="1" applyFill="1" applyBorder="1"/>
    <xf numFmtId="43" fontId="7" fillId="0" borderId="6" xfId="0" applyNumberFormat="1" applyFont="1" applyFill="1" applyBorder="1"/>
    <xf numFmtId="164" fontId="6" fillId="0" borderId="9" xfId="1" applyNumberFormat="1" applyFont="1" applyFill="1" applyBorder="1"/>
    <xf numFmtId="167" fontId="6" fillId="0" borderId="10" xfId="2" applyNumberFormat="1" applyFont="1" applyFill="1" applyBorder="1"/>
    <xf numFmtId="166" fontId="6" fillId="0" borderId="11" xfId="2" applyNumberFormat="1" applyFont="1" applyFill="1" applyBorder="1"/>
    <xf numFmtId="0" fontId="6" fillId="0" borderId="9" xfId="0" applyFont="1" applyFill="1" applyBorder="1"/>
    <xf numFmtId="167" fontId="6" fillId="0" borderId="10" xfId="0" applyNumberFormat="1" applyFont="1" applyFill="1" applyBorder="1"/>
    <xf numFmtId="0" fontId="6" fillId="0" borderId="11" xfId="0" applyFont="1" applyFill="1" applyBorder="1"/>
    <xf numFmtId="0" fontId="6" fillId="0" borderId="10" xfId="0" applyFont="1" applyFill="1" applyBorder="1"/>
    <xf numFmtId="165" fontId="6" fillId="0" borderId="10" xfId="2" applyNumberFormat="1" applyFont="1" applyFill="1" applyBorder="1"/>
    <xf numFmtId="0" fontId="2" fillId="0" borderId="2" xfId="0" applyFont="1" applyFill="1" applyBorder="1"/>
    <xf numFmtId="164" fontId="0" fillId="0" borderId="2" xfId="1" applyNumberFormat="1" applyFont="1" applyFill="1" applyBorder="1"/>
    <xf numFmtId="167" fontId="0" fillId="0" borderId="3" xfId="2" applyNumberFormat="1" applyFont="1" applyFill="1" applyBorder="1"/>
    <xf numFmtId="166" fontId="0" fillId="0" borderId="4" xfId="2" applyNumberFormat="1" applyFont="1" applyFill="1" applyBorder="1"/>
    <xf numFmtId="0" fontId="0" fillId="0" borderId="3" xfId="0" applyFill="1" applyBorder="1"/>
    <xf numFmtId="167" fontId="0" fillId="0" borderId="3" xfId="0" applyNumberFormat="1" applyFill="1" applyBorder="1"/>
    <xf numFmtId="0" fontId="0" fillId="0" borderId="2" xfId="0" applyFill="1" applyBorder="1"/>
    <xf numFmtId="0" fontId="0" fillId="0" borderId="4" xfId="0" applyFill="1" applyBorder="1"/>
    <xf numFmtId="164" fontId="0" fillId="0" borderId="3" xfId="1" applyNumberFormat="1" applyFont="1" applyFill="1" applyBorder="1"/>
    <xf numFmtId="166" fontId="0" fillId="0" borderId="3" xfId="2" applyNumberFormat="1" applyFont="1" applyFill="1" applyBorder="1"/>
    <xf numFmtId="0" fontId="2" fillId="0" borderId="3" xfId="0" applyFont="1" applyFill="1" applyBorder="1"/>
    <xf numFmtId="44" fontId="0" fillId="0" borderId="3" xfId="2" applyNumberFormat="1" applyFont="1" applyFill="1" applyBorder="1"/>
    <xf numFmtId="166" fontId="2" fillId="0" borderId="1" xfId="2" applyNumberFormat="1" applyFont="1" applyFill="1" applyBorder="1"/>
    <xf numFmtId="164" fontId="0" fillId="0" borderId="6" xfId="1" applyNumberFormat="1" applyFont="1" applyFill="1" applyBorder="1"/>
    <xf numFmtId="165" fontId="0" fillId="0" borderId="0" xfId="2" applyNumberFormat="1" applyFont="1" applyFill="1" applyBorder="1"/>
    <xf numFmtId="0" fontId="0" fillId="0" borderId="0" xfId="0" applyFill="1" applyBorder="1"/>
    <xf numFmtId="167" fontId="0" fillId="0" borderId="0" xfId="0" applyNumberFormat="1" applyFill="1" applyBorder="1"/>
    <xf numFmtId="166" fontId="7" fillId="0" borderId="0" xfId="2" applyNumberFormat="1" applyFont="1" applyFill="1" applyBorder="1"/>
    <xf numFmtId="0" fontId="0" fillId="0" borderId="6" xfId="0" applyFill="1" applyBorder="1"/>
    <xf numFmtId="164" fontId="0" fillId="0" borderId="0" xfId="1" applyNumberFormat="1" applyFont="1" applyFill="1" applyBorder="1"/>
    <xf numFmtId="44" fontId="0" fillId="0" borderId="0" xfId="2" applyNumberFormat="1" applyFont="1" applyFill="1" applyBorder="1"/>
    <xf numFmtId="164" fontId="25" fillId="0" borderId="9" xfId="1" applyNumberFormat="1" applyFont="1" applyFill="1" applyBorder="1"/>
    <xf numFmtId="165" fontId="25" fillId="0" borderId="10" xfId="2" applyNumberFormat="1" applyFont="1" applyFill="1" applyBorder="1"/>
    <xf numFmtId="166" fontId="4" fillId="0" borderId="11" xfId="2" applyNumberFormat="1" applyFont="1" applyFill="1" applyBorder="1"/>
    <xf numFmtId="0" fontId="25" fillId="0" borderId="10" xfId="0" applyFont="1" applyFill="1" applyBorder="1"/>
    <xf numFmtId="167" fontId="25" fillId="0" borderId="10" xfId="0" applyNumberFormat="1" applyFont="1" applyFill="1" applyBorder="1"/>
    <xf numFmtId="166" fontId="4" fillId="0" borderId="10" xfId="2" applyNumberFormat="1" applyFont="1" applyFill="1" applyBorder="1"/>
    <xf numFmtId="0" fontId="25" fillId="0" borderId="9" xfId="0" applyFont="1" applyFill="1" applyBorder="1"/>
    <xf numFmtId="164" fontId="25" fillId="0" borderId="10" xfId="1" applyNumberFormat="1" applyFont="1" applyFill="1" applyBorder="1"/>
    <xf numFmtId="44" fontId="25" fillId="0" borderId="10" xfId="2" applyNumberFormat="1" applyFont="1" applyFill="1" applyBorder="1"/>
    <xf numFmtId="166" fontId="4" fillId="0" borderId="8" xfId="2" applyNumberFormat="1" applyFont="1" applyFill="1" applyBorder="1"/>
    <xf numFmtId="0" fontId="25" fillId="0" borderId="0" xfId="0" applyFont="1" applyFill="1"/>
    <xf numFmtId="167" fontId="0" fillId="0" borderId="0" xfId="0" applyNumberFormat="1" applyFill="1"/>
    <xf numFmtId="165" fontId="22" fillId="0" borderId="0" xfId="2" applyNumberFormat="1" applyFont="1" applyFill="1" applyBorder="1" applyAlignment="1"/>
    <xf numFmtId="168" fontId="22" fillId="0" borderId="0" xfId="2" applyNumberFormat="1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4" fontId="3" fillId="0" borderId="2" xfId="1" applyNumberFormat="1" applyFont="1" applyFill="1" applyBorder="1" applyAlignment="1"/>
    <xf numFmtId="0" fontId="0" fillId="0" borderId="4" xfId="0" applyFill="1" applyBorder="1" applyAlignment="1"/>
  </cellXfs>
  <cellStyles count="9">
    <cellStyle name="Comma" xfId="1" builtinId="3"/>
    <cellStyle name="Currency" xfId="2" builtinId="4"/>
    <cellStyle name="Normal" xfId="0" builtinId="0"/>
    <cellStyle name="Output Amounts" xfId="4"/>
    <cellStyle name="Output Column Headings" xfId="5"/>
    <cellStyle name="Output Line Items" xfId="6"/>
    <cellStyle name="Output Report Heading" xfId="7"/>
    <cellStyle name="Output Report Title" xfId="8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oss.nspower.ca/Costing%20and%20Rates%20-%20working%20files/Rate%20Case%202013/RD/RA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VJG\Rate%20Case%202009\RD\History%20of%20RC%20ratios%20and%20rate%20increas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 of Unit cost and rev"/>
      <sheetName val="testing"/>
      <sheetName val="Sc for UARB"/>
      <sheetName val="Details of RC calc"/>
      <sheetName val="Evidence"/>
      <sheetName val="Evidence2"/>
      <sheetName val="Revenue Analysis"/>
      <sheetName val="BI by class"/>
      <sheetName val="AAR Customers"/>
      <sheetName val="BillDetATLTestY"/>
      <sheetName val="Proof of Revenue"/>
      <sheetName val="FAM and DSM Riders"/>
      <sheetName val="Tariff Rep"/>
      <sheetName val="Rate Chrge Imbalance"/>
      <sheetName val="Unit Rev Curves"/>
      <sheetName val="RC ratio history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O8">
            <v>633557633.5527631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1"/>
      <sheetName val="Exhibit 2"/>
      <sheetName val="Long term history since 1990"/>
      <sheetName val="Ratio History"/>
    </sheetNames>
    <sheetDataSet>
      <sheetData sheetId="0"/>
      <sheetData sheetId="1"/>
      <sheetData sheetId="2"/>
      <sheetData sheetId="3">
        <row r="1">
          <cell r="A1" t="str">
            <v>REVENUE/COST RATIO HISTORY IN THE 10 YEAR PERIOD FROM 1998 TO 2007</v>
          </cell>
        </row>
        <row r="3">
          <cell r="B3" t="str">
            <v>1998 to 2002</v>
          </cell>
          <cell r="D3" t="str">
            <v>2003 to 2005</v>
          </cell>
          <cell r="F3">
            <v>2006</v>
          </cell>
          <cell r="H3">
            <v>2007</v>
          </cell>
          <cell r="J3" t="str">
            <v>10 years</v>
          </cell>
        </row>
        <row r="4">
          <cell r="B4" t="str">
            <v xml:space="preserve">The UARB's decision on Compliance Filing from December 5, 2002. </v>
          </cell>
          <cell r="D4" t="str">
            <v>The UARB's decision on March 31, 2005</v>
          </cell>
          <cell r="F4" t="str">
            <v>The UARB's decision on March 10, 2006.  (Compliance Filing)</v>
          </cell>
          <cell r="H4" t="str">
            <v>NSPI's Application from October 10th, 2006</v>
          </cell>
          <cell r="J4" t="str">
            <v>Cumulative % increse from 1998 to 2007</v>
          </cell>
        </row>
        <row r="5">
          <cell r="B5" t="str">
            <v>R/C</v>
          </cell>
          <cell r="C5" t="str">
            <v>% Increase</v>
          </cell>
          <cell r="D5" t="str">
            <v>R/C</v>
          </cell>
          <cell r="E5" t="str">
            <v>% Increase</v>
          </cell>
          <cell r="F5" t="str">
            <v>R/C</v>
          </cell>
          <cell r="G5" t="str">
            <v>% Increase</v>
          </cell>
          <cell r="H5" t="str">
            <v>R/C</v>
          </cell>
          <cell r="I5" t="str">
            <v>% Increase</v>
          </cell>
          <cell r="J5" t="str">
            <v>% Increase</v>
          </cell>
        </row>
        <row r="7">
          <cell r="A7" t="str">
            <v>Inflation</v>
          </cell>
          <cell r="C7">
            <v>0.11100837453812029</v>
          </cell>
          <cell r="E7">
            <v>9.0986338354902108E-2</v>
          </cell>
          <cell r="G7">
            <v>2.8894255309428463E-2</v>
          </cell>
          <cell r="I7">
            <v>1.9797314424237822E-2</v>
          </cell>
          <cell r="J7">
            <v>0.25068628262668868</v>
          </cell>
        </row>
        <row r="9">
          <cell r="A9" t="str">
            <v>Total In-Province Actual Sales Indexed on 1997</v>
          </cell>
          <cell r="C9">
            <v>-1.5726410384423462E-2</v>
          </cell>
          <cell r="E9">
            <v>4.0439340988517092E-2</v>
          </cell>
          <cell r="G9">
            <v>0.10746380429355984</v>
          </cell>
          <cell r="I9">
            <v>8.4997503744383307E-2</v>
          </cell>
          <cell r="J9">
            <v>0.21717423864203678</v>
          </cell>
        </row>
        <row r="10">
          <cell r="A10" t="str">
            <v>Total In-Province Actual Sales Indexed on 1998</v>
          </cell>
          <cell r="C10">
            <v>1.4668039114770881E-2</v>
          </cell>
          <cell r="E10">
            <v>4.1688111168296516E-2</v>
          </cell>
          <cell r="G10">
            <v>0.11078229541945439</v>
          </cell>
          <cell r="I10">
            <v>8.7622233659289783E-2</v>
          </cell>
          <cell r="J10">
            <v>0.25476067936181157</v>
          </cell>
        </row>
        <row r="12">
          <cell r="A12" t="str">
            <v>ABOVE-THE-LINE CLASSES</v>
          </cell>
        </row>
        <row r="13">
          <cell r="A13" t="str">
            <v xml:space="preserve"> Residential</v>
          </cell>
        </row>
        <row r="14">
          <cell r="A14" t="str">
            <v xml:space="preserve">    Residential non ETS</v>
          </cell>
        </row>
        <row r="15">
          <cell r="A15" t="str">
            <v xml:space="preserve">    Residential ETS</v>
          </cell>
        </row>
        <row r="16">
          <cell r="A16" t="str">
            <v xml:space="preserve">     Total Residential</v>
          </cell>
          <cell r="B16">
            <v>0.9823356636051972</v>
          </cell>
          <cell r="C16">
            <v>3.1199999999999894E-2</v>
          </cell>
          <cell r="D16">
            <v>0.96776083598140339</v>
          </cell>
          <cell r="E16">
            <v>6.1871648095869647E-2</v>
          </cell>
          <cell r="F16">
            <v>0.97128677676537989</v>
          </cell>
          <cell r="G16">
            <v>8.63681930599558E-2</v>
          </cell>
          <cell r="H16">
            <v>0.97889023813865073</v>
          </cell>
          <cell r="I16">
            <v>4.7056411712822266E-2</v>
          </cell>
          <cell r="J16">
            <v>0.24555254079365829</v>
          </cell>
        </row>
        <row r="17">
          <cell r="A17" t="str">
            <v xml:space="preserve"> Commercial</v>
          </cell>
        </row>
        <row r="18">
          <cell r="A18" t="str">
            <v xml:space="preserve">    Small General</v>
          </cell>
          <cell r="B18">
            <v>0.99995022696905367</v>
          </cell>
          <cell r="C18">
            <v>3.6000000000000476E-3</v>
          </cell>
          <cell r="D18">
            <v>1.0041897452294053</v>
          </cell>
          <cell r="E18">
            <v>6.1871648095869869E-2</v>
          </cell>
          <cell r="F18">
            <v>1.0077513476894904</v>
          </cell>
          <cell r="G18">
            <v>8.63681930599558E-2</v>
          </cell>
          <cell r="H18">
            <v>1.0117049703862859</v>
          </cell>
          <cell r="I18">
            <v>4.7056411712822266E-2</v>
          </cell>
          <cell r="J18">
            <v>0.2122154091742785</v>
          </cell>
        </row>
        <row r="19">
          <cell r="A19" t="str">
            <v xml:space="preserve">    General Demand</v>
          </cell>
          <cell r="B19">
            <v>1.0781330357026302</v>
          </cell>
          <cell r="C19">
            <v>0.02</v>
          </cell>
          <cell r="D19">
            <v>1.0861491814667736</v>
          </cell>
          <cell r="E19">
            <v>3.0935824047934934E-2</v>
          </cell>
          <cell r="F19">
            <v>1.0774999999999999</v>
          </cell>
          <cell r="G19">
            <v>7.6481735255417238E-2</v>
          </cell>
          <cell r="H19">
            <v>1.0707415</v>
          </cell>
          <cell r="I19">
            <v>2.0358556404515005E-2</v>
          </cell>
          <cell r="J19">
            <v>0.15502472004653933</v>
          </cell>
        </row>
        <row r="20">
          <cell r="A20" t="str">
            <v xml:space="preserve">    Large General</v>
          </cell>
          <cell r="B20">
            <v>0.94745315402343755</v>
          </cell>
          <cell r="C20">
            <v>4.4799999999999951E-2</v>
          </cell>
          <cell r="D20">
            <v>0.96746220006694439</v>
          </cell>
          <cell r="E20">
            <v>6.1871648095869869E-2</v>
          </cell>
          <cell r="F20">
            <v>0.97399999999999998</v>
          </cell>
          <cell r="G20">
            <v>9.7805961759396709E-2</v>
          </cell>
          <cell r="H20">
            <v>0.98759605490100133</v>
          </cell>
          <cell r="I20">
            <v>4.7056411712822266E-2</v>
          </cell>
          <cell r="J20">
            <v>0.27526621637133175</v>
          </cell>
        </row>
        <row r="21">
          <cell r="A21" t="str">
            <v xml:space="preserve">     Total Commercial</v>
          </cell>
          <cell r="B21">
            <v>1.060501660564958</v>
          </cell>
          <cell r="C21">
            <v>2.1800000000000042E-2</v>
          </cell>
          <cell r="D21">
            <v>1.0637281060700234</v>
          </cell>
          <cell r="E21">
            <v>3.7024234579862147E-2</v>
          </cell>
          <cell r="F21">
            <v>1.0584896806965198</v>
          </cell>
          <cell r="G21">
            <v>7.9671992270500036E-2</v>
          </cell>
          <cell r="H21">
            <v>1.0551953768771714</v>
          </cell>
          <cell r="I21">
            <v>2.5689418096511263E-2</v>
          </cell>
          <cell r="J21">
            <v>0.17344439400495903</v>
          </cell>
        </row>
        <row r="23">
          <cell r="A23" t="str">
            <v xml:space="preserve"> Residential &amp; Commercial</v>
          </cell>
          <cell r="B23">
            <v>1.0115000000000001</v>
          </cell>
          <cell r="C23">
            <v>2.750000000000008E-2</v>
          </cell>
          <cell r="D23">
            <v>1.0031518600844589</v>
          </cell>
          <cell r="E23">
            <v>5.2014574949418746E-2</v>
          </cell>
          <cell r="F23">
            <v>1.0035727157762833</v>
          </cell>
          <cell r="G23">
            <v>8.374347062465537E-2</v>
          </cell>
          <cell r="H23">
            <v>1.0067823363484358</v>
          </cell>
          <cell r="I23">
            <v>3.8766116193724276E-2</v>
          </cell>
          <cell r="J23">
            <v>0.21688028773399082</v>
          </cell>
        </row>
        <row r="25">
          <cell r="A25" t="str">
            <v xml:space="preserve"> Industrial</v>
          </cell>
        </row>
        <row r="26">
          <cell r="A26" t="str">
            <v xml:space="preserve">    Small Industrial</v>
          </cell>
          <cell r="B26">
            <v>0.98230245845066433</v>
          </cell>
          <cell r="C26">
            <v>2.6499999999999968E-2</v>
          </cell>
          <cell r="D26">
            <v>1.0161781028112025</v>
          </cell>
          <cell r="E26">
            <v>6.1871648095869869E-2</v>
          </cell>
          <cell r="F26">
            <v>1.013184089143448</v>
          </cell>
          <cell r="G26">
            <v>8.63681930599558E-2</v>
          </cell>
          <cell r="H26">
            <v>1.0219513905909989</v>
          </cell>
          <cell r="I26">
            <v>4.7056411712822266E-2</v>
          </cell>
          <cell r="J26">
            <v>0.23987556548166267</v>
          </cell>
        </row>
        <row r="27">
          <cell r="A27" t="str">
            <v xml:space="preserve">    Medium Industrial</v>
          </cell>
          <cell r="B27">
            <v>0.97959413737037226</v>
          </cell>
          <cell r="C27">
            <v>4.4799999999999951E-2</v>
          </cell>
          <cell r="D27">
            <v>1.0095883947922479</v>
          </cell>
          <cell r="E27">
            <v>6.1871648095869869E-2</v>
          </cell>
          <cell r="F27">
            <v>1.0032265834506053</v>
          </cell>
          <cell r="G27">
            <v>8.63681930599558E-2</v>
          </cell>
          <cell r="H27">
            <v>1.0132436265855396</v>
          </cell>
          <cell r="I27">
            <v>4.7056411712822266E-2</v>
          </cell>
          <cell r="J27">
            <v>0.26197953318581702</v>
          </cell>
        </row>
        <row r="28">
          <cell r="A28" t="str">
            <v xml:space="preserve">    Large Industrial</v>
          </cell>
          <cell r="B28">
            <v>0.91618155888084685</v>
          </cell>
          <cell r="C28">
            <v>4.4799999999999951E-2</v>
          </cell>
          <cell r="D28">
            <v>0.96693263700927612</v>
          </cell>
          <cell r="E28">
            <v>6.1871648095869869E-2</v>
          </cell>
          <cell r="F28">
            <v>0.96529567591878007</v>
          </cell>
          <cell r="G28">
            <v>0.12100000000000022</v>
          </cell>
          <cell r="H28">
            <v>1.0006622211181004</v>
          </cell>
          <cell r="I28">
            <v>4.7056411712822266E-2</v>
          </cell>
          <cell r="J28">
            <v>0.30220956922219644</v>
          </cell>
        </row>
        <row r="29">
          <cell r="A29" t="str">
            <v xml:space="preserve">    Extra Large Industrial</v>
          </cell>
          <cell r="H29">
            <v>0.95</v>
          </cell>
          <cell r="I29">
            <v>4.1079143517317007E-2</v>
          </cell>
          <cell r="J29">
            <v>4.1079143517317007E-2</v>
          </cell>
        </row>
        <row r="30">
          <cell r="A30" t="str">
            <v xml:space="preserve">     Total Industrial</v>
          </cell>
          <cell r="B30">
            <v>0.9420020770586901</v>
          </cell>
          <cell r="C30">
            <v>4.2300000000000004E-2</v>
          </cell>
          <cell r="D30">
            <v>0.99008795248794823</v>
          </cell>
          <cell r="E30">
            <v>6.1871648095869425E-2</v>
          </cell>
          <cell r="F30">
            <v>0.98577854408353405</v>
          </cell>
          <cell r="G30">
            <v>0.10312205224465654</v>
          </cell>
          <cell r="H30">
            <v>0.98115511019322521</v>
          </cell>
          <cell r="I30">
            <v>4.4349706764394092E-2</v>
          </cell>
          <cell r="J30">
            <v>0.27507073703409612</v>
          </cell>
        </row>
        <row r="32">
          <cell r="A32" t="str">
            <v xml:space="preserve"> Other bfr Export Sales</v>
          </cell>
        </row>
        <row r="33">
          <cell r="A33" t="str">
            <v xml:space="preserve">    Municipal</v>
          </cell>
          <cell r="B33">
            <v>0.90990122638514037</v>
          </cell>
          <cell r="C33">
            <v>3.7800000000000056E-2</v>
          </cell>
          <cell r="D33">
            <v>0.95000457637147195</v>
          </cell>
          <cell r="E33">
            <v>6.6910000000000025E-2</v>
          </cell>
          <cell r="F33">
            <v>0.97399999999999998</v>
          </cell>
          <cell r="G33">
            <v>0.12432687413326571</v>
          </cell>
          <cell r="H33">
            <v>0.97394320212504804</v>
          </cell>
          <cell r="I33">
            <v>4.7056411712822266E-2</v>
          </cell>
          <cell r="J33">
            <v>0.30347925623903826</v>
          </cell>
        </row>
        <row r="34">
          <cell r="A34" t="str">
            <v xml:space="preserve">    Unmetered</v>
          </cell>
          <cell r="B34">
            <v>1.1129600113556131</v>
          </cell>
          <cell r="C34">
            <v>0.02</v>
          </cell>
          <cell r="D34">
            <v>0.98713835089492474</v>
          </cell>
          <cell r="E34">
            <v>6.1871648095869869E-2</v>
          </cell>
          <cell r="F34">
            <v>0.98310213415321634</v>
          </cell>
          <cell r="G34">
            <v>8.63681930599558E-2</v>
          </cell>
          <cell r="H34">
            <v>0.99998872254653048</v>
          </cell>
          <cell r="I34">
            <v>-4.3016150451002821E-2</v>
          </cell>
          <cell r="J34">
            <v>0.12604007578568011</v>
          </cell>
        </row>
        <row r="35">
          <cell r="A35" t="str">
            <v xml:space="preserve">     Other before Export Sales</v>
          </cell>
          <cell r="B35">
            <v>1.0265190242278839</v>
          </cell>
          <cell r="C35">
            <v>2.6599999999999957E-2</v>
          </cell>
          <cell r="D35">
            <v>0.97255250163412177</v>
          </cell>
          <cell r="E35">
            <v>6.379915356624033E-2</v>
          </cell>
          <cell r="F35">
            <v>0.9795575553960405</v>
          </cell>
          <cell r="G35">
            <v>0.10075819478975778</v>
          </cell>
          <cell r="H35">
            <v>0.98933407127913886</v>
          </cell>
          <cell r="I35">
            <v>-8.6733191929743159E-3</v>
          </cell>
          <cell r="J35">
            <v>0.19170736318654225</v>
          </cell>
        </row>
        <row r="37">
          <cell r="A37" t="str">
            <v xml:space="preserve"> Total Above-the-line classes</v>
          </cell>
          <cell r="B37">
            <v>0.99989863433853787</v>
          </cell>
          <cell r="C37">
            <v>2.9900000000000038E-2</v>
          </cell>
          <cell r="D37">
            <v>1</v>
          </cell>
          <cell r="E37">
            <v>5.3879076300938689E-2</v>
          </cell>
          <cell r="F37">
            <v>1</v>
          </cell>
          <cell r="G37">
            <v>8.7152650118460739E-2</v>
          </cell>
          <cell r="H37">
            <v>1</v>
          </cell>
          <cell r="I37">
            <v>3.8346723205207711E-2</v>
          </cell>
          <cell r="J37">
            <v>0.22523322682724678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17"/>
  <sheetViews>
    <sheetView showGridLines="0" tabSelected="1" view="pageBreakPreview" topLeftCell="A2" zoomScale="50" zoomScaleNormal="70" zoomScaleSheetLayoutView="50" workbookViewId="0">
      <pane xSplit="1" ySplit="6" topLeftCell="B125" activePane="bottomRight" state="frozen"/>
      <selection activeCell="F16" sqref="F16"/>
      <selection pane="topRight" activeCell="F16" sqref="F16"/>
      <selection pane="bottomLeft" activeCell="F16" sqref="F16"/>
      <selection pane="bottomRight" activeCell="B136" sqref="B136"/>
    </sheetView>
  </sheetViews>
  <sheetFormatPr defaultRowHeight="12.75" x14ac:dyDescent="0.2"/>
  <cols>
    <col min="1" max="1" width="42.42578125" style="53" customWidth="1"/>
    <col min="2" max="2" width="17.140625" style="73" bestFit="1" customWidth="1"/>
    <col min="3" max="3" width="17.5703125" style="74" bestFit="1" customWidth="1"/>
    <col min="4" max="4" width="21.28515625" style="75" bestFit="1" customWidth="1"/>
    <col min="5" max="5" width="14.42578125" style="76" bestFit="1" customWidth="1"/>
    <col min="6" max="6" width="13.7109375" style="76" bestFit="1" customWidth="1"/>
    <col min="7" max="7" width="15.28515625" style="76" bestFit="1" customWidth="1"/>
    <col min="8" max="8" width="13.85546875" style="76" bestFit="1" customWidth="1"/>
    <col min="9" max="9" width="17.85546875" style="76" customWidth="1"/>
    <col min="10" max="10" width="12.5703125" style="76" bestFit="1" customWidth="1"/>
    <col min="11" max="11" width="16.7109375" style="73" bestFit="1" customWidth="1"/>
    <col min="12" max="12" width="16.140625" style="75" bestFit="1" customWidth="1"/>
    <col min="13" max="13" width="32.28515625" style="53" hidden="1" customWidth="1"/>
    <col min="14" max="14" width="11.42578125" style="73" bestFit="1" customWidth="1"/>
    <col min="15" max="15" width="16.5703125" style="77" bestFit="1" customWidth="1"/>
    <col min="16" max="16" width="15.28515625" style="75" bestFit="1" customWidth="1"/>
    <col min="17" max="17" width="14.85546875" style="76" bestFit="1" customWidth="1"/>
    <col min="18" max="18" width="15.42578125" style="76" customWidth="1"/>
    <col min="19" max="19" width="14.85546875" style="76" bestFit="1" customWidth="1"/>
    <col min="20" max="20" width="19.140625" style="78" bestFit="1" customWidth="1"/>
    <col min="21" max="21" width="14.42578125" style="76" bestFit="1" customWidth="1"/>
    <col min="22" max="16384" width="9.140625" style="76"/>
  </cols>
  <sheetData>
    <row r="1" spans="1:21" ht="12.75" hidden="1" customHeight="1" x14ac:dyDescent="0.2">
      <c r="A1" s="53">
        <v>1000000</v>
      </c>
      <c r="M1" s="53">
        <v>1000000</v>
      </c>
    </row>
    <row r="2" spans="1:21" x14ac:dyDescent="0.2">
      <c r="T2" s="53"/>
    </row>
    <row r="3" spans="1:21" ht="13.5" thickBot="1" x14ac:dyDescent="0.25"/>
    <row r="4" spans="1:21" s="81" customFormat="1" ht="23.25" customHeight="1" x14ac:dyDescent="0.35">
      <c r="A4" s="79" t="s">
        <v>0</v>
      </c>
      <c r="B4" s="252" t="s">
        <v>1</v>
      </c>
      <c r="C4" s="253"/>
      <c r="D4" s="254"/>
      <c r="E4" s="252" t="s">
        <v>2</v>
      </c>
      <c r="F4" s="253"/>
      <c r="G4" s="254"/>
      <c r="H4" s="252" t="s">
        <v>3</v>
      </c>
      <c r="I4" s="253"/>
      <c r="J4" s="254"/>
      <c r="K4" s="255" t="s">
        <v>4</v>
      </c>
      <c r="L4" s="256"/>
      <c r="M4" s="79" t="s">
        <v>5</v>
      </c>
      <c r="N4" s="252" t="s">
        <v>6</v>
      </c>
      <c r="O4" s="253"/>
      <c r="P4" s="254"/>
      <c r="Q4" s="252" t="s">
        <v>7</v>
      </c>
      <c r="R4" s="253"/>
      <c r="S4" s="254"/>
      <c r="T4" s="80" t="s">
        <v>8</v>
      </c>
    </row>
    <row r="5" spans="1:21" s="88" customFormat="1" ht="25.15" customHeight="1" x14ac:dyDescent="0.25">
      <c r="A5" s="37"/>
      <c r="B5" s="31" t="s">
        <v>10</v>
      </c>
      <c r="C5" s="56" t="s">
        <v>11</v>
      </c>
      <c r="D5" s="32" t="s">
        <v>9</v>
      </c>
      <c r="E5" s="31" t="s">
        <v>10</v>
      </c>
      <c r="F5" s="56" t="s">
        <v>11</v>
      </c>
      <c r="G5" s="32" t="s">
        <v>9</v>
      </c>
      <c r="H5" s="31" t="s">
        <v>10</v>
      </c>
      <c r="I5" s="56" t="s">
        <v>11</v>
      </c>
      <c r="J5" s="32" t="s">
        <v>9</v>
      </c>
      <c r="K5" s="82" t="s">
        <v>12</v>
      </c>
      <c r="L5" s="83" t="s">
        <v>9</v>
      </c>
      <c r="M5" s="37"/>
      <c r="N5" s="31" t="s">
        <v>13</v>
      </c>
      <c r="O5" s="84" t="s">
        <v>14</v>
      </c>
      <c r="P5" s="85" t="s">
        <v>9</v>
      </c>
      <c r="Q5" s="58" t="s">
        <v>15</v>
      </c>
      <c r="R5" s="59" t="s">
        <v>16</v>
      </c>
      <c r="S5" s="86" t="s">
        <v>9</v>
      </c>
      <c r="T5" s="87" t="s">
        <v>17</v>
      </c>
    </row>
    <row r="6" spans="1:21" s="88" customFormat="1" ht="15.75" x14ac:dyDescent="0.25">
      <c r="A6" s="37"/>
      <c r="B6" s="31" t="s">
        <v>18</v>
      </c>
      <c r="C6" s="56" t="s">
        <v>19</v>
      </c>
      <c r="D6" s="32"/>
      <c r="E6" s="31" t="s">
        <v>18</v>
      </c>
      <c r="F6" s="56" t="s">
        <v>19</v>
      </c>
      <c r="G6" s="32"/>
      <c r="H6" s="31" t="s">
        <v>18</v>
      </c>
      <c r="I6" s="56" t="s">
        <v>19</v>
      </c>
      <c r="J6" s="32"/>
      <c r="K6" s="31"/>
      <c r="L6" s="32"/>
      <c r="M6" s="37"/>
      <c r="N6" s="31" t="s">
        <v>20</v>
      </c>
      <c r="O6" s="84" t="s">
        <v>21</v>
      </c>
      <c r="P6" s="32"/>
      <c r="Q6" s="58" t="s">
        <v>22</v>
      </c>
      <c r="R6" s="59" t="s">
        <v>19</v>
      </c>
      <c r="S6" s="86"/>
      <c r="T6" s="87" t="s">
        <v>23</v>
      </c>
    </row>
    <row r="7" spans="1:21" s="53" customFormat="1" ht="18.75" thickBot="1" x14ac:dyDescent="0.3">
      <c r="A7" s="89" t="s">
        <v>24</v>
      </c>
      <c r="B7" s="31">
        <v>0</v>
      </c>
      <c r="C7" s="56"/>
      <c r="D7" s="32"/>
      <c r="E7" s="58"/>
      <c r="F7" s="59"/>
      <c r="G7" s="60"/>
      <c r="H7" s="58"/>
      <c r="I7" s="59"/>
      <c r="J7" s="60"/>
      <c r="K7" s="31"/>
      <c r="L7" s="32"/>
      <c r="M7" s="89" t="s">
        <v>24</v>
      </c>
      <c r="N7" s="31"/>
      <c r="O7" s="84"/>
      <c r="P7" s="32"/>
      <c r="Q7" s="58"/>
      <c r="R7" s="59"/>
      <c r="S7" s="86"/>
      <c r="T7" s="90" t="s">
        <v>85</v>
      </c>
    </row>
    <row r="8" spans="1:21" s="53" customFormat="1" ht="15.75" x14ac:dyDescent="0.25">
      <c r="A8" s="91" t="s">
        <v>25</v>
      </c>
      <c r="B8" s="92"/>
      <c r="C8" s="93"/>
      <c r="D8" s="94"/>
      <c r="E8" s="61"/>
      <c r="F8" s="62"/>
      <c r="G8" s="63"/>
      <c r="H8" s="61"/>
      <c r="I8" s="62"/>
      <c r="J8" s="63"/>
      <c r="K8" s="92"/>
      <c r="L8" s="94"/>
      <c r="M8" s="91" t="s">
        <v>25</v>
      </c>
      <c r="N8" s="92"/>
      <c r="O8" s="95"/>
      <c r="P8" s="94"/>
      <c r="Q8" s="61"/>
      <c r="R8" s="62"/>
      <c r="S8" s="96"/>
      <c r="T8" s="24"/>
    </row>
    <row r="9" spans="1:21" ht="15.75" x14ac:dyDescent="0.25">
      <c r="A9" s="97" t="s">
        <v>26</v>
      </c>
      <c r="B9" s="2">
        <v>4058.6129430000019</v>
      </c>
      <c r="C9" s="3">
        <v>0.12637553928325385</v>
      </c>
      <c r="D9" s="23">
        <f>+B9*C9</f>
        <v>512.90939941361921</v>
      </c>
      <c r="E9" s="2"/>
      <c r="F9" s="3">
        <v>0</v>
      </c>
      <c r="G9" s="98">
        <f>+E9*F9</f>
        <v>0</v>
      </c>
      <c r="H9" s="99">
        <v>0</v>
      </c>
      <c r="I9" s="3">
        <v>0</v>
      </c>
      <c r="J9" s="98">
        <f>+H9*I9</f>
        <v>0</v>
      </c>
      <c r="K9" s="2">
        <f>+B9+E9+H9</f>
        <v>4058.6129430000019</v>
      </c>
      <c r="L9" s="23">
        <f>+D9+G9+J9</f>
        <v>512.90939941361921</v>
      </c>
      <c r="M9" s="97" t="s">
        <v>26</v>
      </c>
      <c r="N9" s="2">
        <v>0</v>
      </c>
      <c r="O9" s="100">
        <v>0</v>
      </c>
      <c r="P9" s="23">
        <v>0</v>
      </c>
      <c r="Q9" s="2">
        <v>5.0955669885442587</v>
      </c>
      <c r="R9" s="101">
        <v>10.83</v>
      </c>
      <c r="S9" s="23">
        <f>+Q9*R9</f>
        <v>55.184990485934321</v>
      </c>
      <c r="T9" s="1">
        <f>L9+P9+S9</f>
        <v>568.09438989955356</v>
      </c>
    </row>
    <row r="10" spans="1:21" s="106" customFormat="1" ht="20.25" x14ac:dyDescent="0.55000000000000004">
      <c r="A10" s="97" t="s">
        <v>27</v>
      </c>
      <c r="B10" s="6">
        <v>13.734201678107398</v>
      </c>
      <c r="C10" s="7">
        <v>0.16434911369336488</v>
      </c>
      <c r="D10" s="102">
        <f>+B10*C10</f>
        <v>2.2572038730828754</v>
      </c>
      <c r="E10" s="6">
        <v>47.891437008001141</v>
      </c>
      <c r="F10" s="7">
        <v>0.12637553928325385</v>
      </c>
      <c r="G10" s="102">
        <f>+E10*F10</f>
        <v>6.0523061789361252</v>
      </c>
      <c r="H10" s="6">
        <v>152.97024631389147</v>
      </c>
      <c r="I10" s="7">
        <v>6.4679882232801869E-2</v>
      </c>
      <c r="J10" s="102">
        <f>+H10*I10</f>
        <v>9.8940975167051946</v>
      </c>
      <c r="K10" s="6">
        <f>+B10+E10+H10</f>
        <v>214.59588500000001</v>
      </c>
      <c r="L10" s="102">
        <f>+D10+G10+J10</f>
        <v>18.203607568724195</v>
      </c>
      <c r="M10" s="103" t="s">
        <v>27</v>
      </c>
      <c r="N10" s="6">
        <v>0</v>
      </c>
      <c r="O10" s="104">
        <v>0</v>
      </c>
      <c r="P10" s="102">
        <v>0</v>
      </c>
      <c r="Q10" s="6">
        <v>0.12853803053194565</v>
      </c>
      <c r="R10" s="105">
        <v>18.82</v>
      </c>
      <c r="S10" s="102">
        <f>+Q10*R10</f>
        <v>2.4190857346112171</v>
      </c>
      <c r="T10" s="5">
        <f>L10+P10+S10</f>
        <v>20.62269330333541</v>
      </c>
    </row>
    <row r="11" spans="1:21" s="53" customFormat="1" ht="16.5" thickBot="1" x14ac:dyDescent="0.3">
      <c r="A11" s="107" t="s">
        <v>28</v>
      </c>
      <c r="B11" s="22">
        <f>SUM(B9:B10)</f>
        <v>4072.3471446781091</v>
      </c>
      <c r="C11" s="108"/>
      <c r="D11" s="29">
        <f>SUM(D9:D10)</f>
        <v>515.16660328670207</v>
      </c>
      <c r="E11" s="9">
        <f>SUM(E9:E10)</f>
        <v>47.891437008001141</v>
      </c>
      <c r="F11" s="10"/>
      <c r="G11" s="109">
        <f>SUM(G9:G10)</f>
        <v>6.0523061789361252</v>
      </c>
      <c r="H11" s="9">
        <f>SUM(H9:H10)</f>
        <v>152.97024631389147</v>
      </c>
      <c r="I11" s="10"/>
      <c r="J11" s="110">
        <f>SUM(J9:J10)</f>
        <v>9.8940975167051946</v>
      </c>
      <c r="K11" s="22">
        <f>+B11+E11+H11</f>
        <v>4273.2088280000016</v>
      </c>
      <c r="L11" s="29">
        <f>+D11+G11+J11</f>
        <v>531.11300698234334</v>
      </c>
      <c r="M11" s="107" t="s">
        <v>28</v>
      </c>
      <c r="N11" s="22">
        <f>SUM(N9:N10)</f>
        <v>0</v>
      </c>
      <c r="O11" s="111"/>
      <c r="P11" s="29">
        <f>SUM(P9:P10)</f>
        <v>0</v>
      </c>
      <c r="Q11" s="9">
        <f>SUM(Q9:Q10)</f>
        <v>5.2241050190762044</v>
      </c>
      <c r="R11" s="112"/>
      <c r="S11" s="109">
        <f>SUM(S9:S10)</f>
        <v>57.604076220545537</v>
      </c>
      <c r="T11" s="8">
        <f>+T9+T10</f>
        <v>588.71708320288894</v>
      </c>
    </row>
    <row r="12" spans="1:21" ht="6.75" customHeight="1" thickBot="1" x14ac:dyDescent="0.3">
      <c r="A12" s="97"/>
      <c r="B12" s="2"/>
      <c r="C12" s="113"/>
      <c r="D12" s="23"/>
      <c r="E12" s="68"/>
      <c r="F12" s="3"/>
      <c r="G12" s="114"/>
      <c r="H12" s="68"/>
      <c r="I12" s="3"/>
      <c r="J12" s="114"/>
      <c r="K12" s="2"/>
      <c r="L12" s="23"/>
      <c r="M12" s="97"/>
      <c r="N12" s="2"/>
      <c r="O12" s="100"/>
      <c r="P12" s="23"/>
      <c r="Q12" s="68"/>
      <c r="R12" s="115"/>
      <c r="S12" s="114"/>
      <c r="T12" s="11"/>
    </row>
    <row r="13" spans="1:21" ht="15.75" x14ac:dyDescent="0.25">
      <c r="A13" s="91" t="s">
        <v>29</v>
      </c>
      <c r="B13" s="25"/>
      <c r="C13" s="116"/>
      <c r="D13" s="26"/>
      <c r="E13" s="69"/>
      <c r="F13" s="15"/>
      <c r="G13" s="117"/>
      <c r="H13" s="69"/>
      <c r="I13" s="15"/>
      <c r="J13" s="117"/>
      <c r="K13" s="25"/>
      <c r="L13" s="26"/>
      <c r="M13" s="91" t="s">
        <v>29</v>
      </c>
      <c r="N13" s="25"/>
      <c r="O13" s="118"/>
      <c r="P13" s="26"/>
      <c r="Q13" s="69"/>
      <c r="R13" s="119"/>
      <c r="S13" s="117"/>
      <c r="T13" s="13"/>
    </row>
    <row r="14" spans="1:21" s="106" customFormat="1" ht="15.75" x14ac:dyDescent="0.25">
      <c r="A14" s="97" t="s">
        <v>30</v>
      </c>
      <c r="B14" s="2">
        <v>39.663721927690752</v>
      </c>
      <c r="C14" s="3">
        <v>0.1336989512191796</v>
      </c>
      <c r="D14" s="23">
        <f>+B14*C14</f>
        <v>5.3029980231814298</v>
      </c>
      <c r="E14" s="2">
        <v>191.61298807230926</v>
      </c>
      <c r="F14" s="3">
        <v>0.11762479094020729</v>
      </c>
      <c r="G14" s="23">
        <f>+E14*F14</f>
        <v>22.538437663433811</v>
      </c>
      <c r="H14" s="2">
        <v>0</v>
      </c>
      <c r="I14" s="3"/>
      <c r="J14" s="23">
        <v>0</v>
      </c>
      <c r="K14" s="2">
        <f>+B14+E14+H14</f>
        <v>231.27671000000001</v>
      </c>
      <c r="L14" s="23">
        <f>+D14+G14+J14</f>
        <v>27.841435686615242</v>
      </c>
      <c r="M14" s="97" t="s">
        <v>30</v>
      </c>
      <c r="N14" s="2">
        <v>0</v>
      </c>
      <c r="O14" s="100">
        <v>0</v>
      </c>
      <c r="P14" s="23">
        <v>0</v>
      </c>
      <c r="Q14" s="2">
        <v>0.28559337614451852</v>
      </c>
      <c r="R14" s="101">
        <v>12.65</v>
      </c>
      <c r="S14" s="23">
        <f>+Q14*R14</f>
        <v>3.6127562082281592</v>
      </c>
      <c r="T14" s="1">
        <f>L14+P14+S14</f>
        <v>31.454191894843401</v>
      </c>
    </row>
    <row r="15" spans="1:21" ht="15.75" x14ac:dyDescent="0.25">
      <c r="A15" s="97" t="s">
        <v>31</v>
      </c>
      <c r="B15" s="2">
        <v>1317.203537853293</v>
      </c>
      <c r="C15" s="3">
        <v>9.9039266917046842E-2</v>
      </c>
      <c r="D15" s="23">
        <f>+B15*C15</f>
        <v>130.45487276953071</v>
      </c>
      <c r="E15" s="2">
        <v>1118.0914181467069</v>
      </c>
      <c r="F15" s="3">
        <v>7.006468561496243E-2</v>
      </c>
      <c r="G15" s="23">
        <f>+E15*F15</f>
        <v>78.338723701236518</v>
      </c>
      <c r="H15" s="2">
        <v>0</v>
      </c>
      <c r="I15" s="3"/>
      <c r="J15" s="23">
        <v>0</v>
      </c>
      <c r="K15" s="2">
        <f>+B15+E15+H15</f>
        <v>2435.2949559999997</v>
      </c>
      <c r="L15" s="23">
        <f>+D15+G15+J15</f>
        <v>208.79359647076723</v>
      </c>
      <c r="M15" s="97" t="s">
        <v>31</v>
      </c>
      <c r="N15" s="2">
        <v>7.2438213089368411</v>
      </c>
      <c r="O15" s="100">
        <v>9.275562277924541</v>
      </c>
      <c r="P15" s="23">
        <f>+N15*O15</f>
        <v>67.190515681200537</v>
      </c>
      <c r="Q15" s="99">
        <v>0</v>
      </c>
      <c r="R15" s="101">
        <v>0</v>
      </c>
      <c r="S15" s="23">
        <v>0</v>
      </c>
      <c r="T15" s="1">
        <f>L15+P15+S15</f>
        <v>275.98411215196779</v>
      </c>
      <c r="U15" s="106"/>
    </row>
    <row r="16" spans="1:21" ht="15.75" x14ac:dyDescent="0.25">
      <c r="A16" s="97" t="s">
        <v>32</v>
      </c>
      <c r="B16" s="2"/>
      <c r="C16" s="3"/>
      <c r="D16" s="23"/>
      <c r="E16" s="68"/>
      <c r="F16" s="3"/>
      <c r="G16" s="114"/>
      <c r="H16" s="68"/>
      <c r="I16" s="3"/>
      <c r="J16" s="114"/>
      <c r="K16" s="2"/>
      <c r="L16" s="23"/>
      <c r="M16" s="97" t="s">
        <v>32</v>
      </c>
      <c r="N16" s="2"/>
      <c r="O16" s="100"/>
      <c r="P16" s="23"/>
      <c r="Q16" s="68"/>
      <c r="R16" s="115"/>
      <c r="S16" s="114"/>
      <c r="T16" s="1"/>
      <c r="U16" s="106"/>
    </row>
    <row r="17" spans="1:21" ht="15.75" x14ac:dyDescent="0.25">
      <c r="A17" s="120" t="s">
        <v>33</v>
      </c>
      <c r="B17" s="2">
        <v>249.74173999999999</v>
      </c>
      <c r="C17" s="3">
        <v>7.0401498744849425E-2</v>
      </c>
      <c r="D17" s="23">
        <f>+B17*C17</f>
        <v>17.582192795146511</v>
      </c>
      <c r="E17" s="121"/>
      <c r="F17" s="3"/>
      <c r="G17" s="23"/>
      <c r="H17" s="2"/>
      <c r="I17" s="3"/>
      <c r="J17" s="23"/>
      <c r="K17" s="2">
        <f>+B17+E17+H17</f>
        <v>249.74173999999999</v>
      </c>
      <c r="L17" s="23">
        <f>+D17+G17+J17</f>
        <v>17.582192795146511</v>
      </c>
      <c r="M17" s="120" t="s">
        <v>33</v>
      </c>
      <c r="N17" s="2">
        <v>0.51897631547249057</v>
      </c>
      <c r="O17" s="100">
        <v>11.701669480104922</v>
      </c>
      <c r="P17" s="23">
        <f>+N17*O17</f>
        <v>6.0728893116617471</v>
      </c>
      <c r="Q17" s="99"/>
      <c r="R17" s="101"/>
      <c r="S17" s="23"/>
      <c r="T17" s="1">
        <f>L17+P17+S17</f>
        <v>23.655082106808258</v>
      </c>
      <c r="U17" s="106"/>
    </row>
    <row r="18" spans="1:21" s="127" customFormat="1" ht="15.75" x14ac:dyDescent="0.25">
      <c r="A18" s="120" t="s">
        <v>34</v>
      </c>
      <c r="B18" s="27">
        <v>146.55318664881295</v>
      </c>
      <c r="C18" s="18">
        <f>+C17</f>
        <v>7.0401498744849425E-2</v>
      </c>
      <c r="D18" s="122">
        <f>+B18*C18</f>
        <v>10.317563985910089</v>
      </c>
      <c r="E18" s="123"/>
      <c r="F18" s="18"/>
      <c r="G18" s="124"/>
      <c r="H18" s="123"/>
      <c r="I18" s="18"/>
      <c r="J18" s="124"/>
      <c r="K18" s="27">
        <f>+B18+E18+H18</f>
        <v>146.55318664881295</v>
      </c>
      <c r="L18" s="122">
        <f>+D18+G18+J18</f>
        <v>10.317563985910089</v>
      </c>
      <c r="M18" s="120" t="s">
        <v>34</v>
      </c>
      <c r="N18" s="27">
        <v>0.3358797947591296</v>
      </c>
      <c r="O18" s="125">
        <v>11.381669480104922</v>
      </c>
      <c r="P18" s="122">
        <f>+N18*O18</f>
        <v>3.8228728089938904</v>
      </c>
      <c r="Q18" s="123"/>
      <c r="R18" s="126"/>
      <c r="S18" s="124"/>
      <c r="T18" s="16">
        <f>L18+P18+S18</f>
        <v>14.14043679490398</v>
      </c>
      <c r="U18" s="106"/>
    </row>
    <row r="19" spans="1:21" ht="20.25" x14ac:dyDescent="0.55000000000000004">
      <c r="A19" s="97" t="s">
        <v>35</v>
      </c>
      <c r="B19" s="6">
        <f>SUM(B17:B18)</f>
        <v>396.29492664881298</v>
      </c>
      <c r="C19" s="128"/>
      <c r="D19" s="102">
        <f>SUM(D17:D18)</f>
        <v>27.899756781056603</v>
      </c>
      <c r="E19" s="129"/>
      <c r="F19" s="7"/>
      <c r="G19" s="130"/>
      <c r="H19" s="129"/>
      <c r="I19" s="7"/>
      <c r="J19" s="130"/>
      <c r="K19" s="6">
        <f>+B19+E19+H19</f>
        <v>396.29492664881298</v>
      </c>
      <c r="L19" s="102">
        <f>+D19+G19+J19</f>
        <v>27.899756781056603</v>
      </c>
      <c r="M19" s="103" t="s">
        <v>35</v>
      </c>
      <c r="N19" s="6">
        <f>SUM(N17:N18)</f>
        <v>0.85485611023162011</v>
      </c>
      <c r="O19" s="104"/>
      <c r="P19" s="102">
        <f>SUM(P17:P18)</f>
        <v>9.8957621206556379</v>
      </c>
      <c r="Q19" s="129"/>
      <c r="R19" s="131"/>
      <c r="S19" s="130"/>
      <c r="T19" s="5">
        <f>+T17+T18</f>
        <v>37.795518901712242</v>
      </c>
      <c r="U19" s="106"/>
    </row>
    <row r="20" spans="1:21" ht="6.6" customHeight="1" x14ac:dyDescent="0.25">
      <c r="A20" s="97"/>
      <c r="B20" s="2"/>
      <c r="C20" s="113"/>
      <c r="D20" s="23"/>
      <c r="E20" s="68"/>
      <c r="F20" s="3"/>
      <c r="G20" s="114"/>
      <c r="H20" s="68"/>
      <c r="I20" s="3"/>
      <c r="J20" s="114"/>
      <c r="K20" s="2"/>
      <c r="L20" s="23"/>
      <c r="M20" s="97"/>
      <c r="N20" s="2"/>
      <c r="O20" s="100"/>
      <c r="P20" s="23"/>
      <c r="Q20" s="68"/>
      <c r="R20" s="115"/>
      <c r="S20" s="114"/>
      <c r="T20" s="1"/>
      <c r="U20" s="106"/>
    </row>
    <row r="21" spans="1:21" s="53" customFormat="1" ht="16.5" thickBot="1" x14ac:dyDescent="0.3">
      <c r="A21" s="107" t="s">
        <v>28</v>
      </c>
      <c r="B21" s="22">
        <f>+B14+B15+B19</f>
        <v>1753.1621864297967</v>
      </c>
      <c r="C21" s="108"/>
      <c r="D21" s="29">
        <f>+D14+D15+D19</f>
        <v>163.65762757376874</v>
      </c>
      <c r="E21" s="9">
        <f>+E14+E15+E19</f>
        <v>1309.7044062190162</v>
      </c>
      <c r="F21" s="10"/>
      <c r="G21" s="29">
        <f>+G14+G15+G19</f>
        <v>100.87716136467033</v>
      </c>
      <c r="H21" s="132"/>
      <c r="I21" s="10"/>
      <c r="J21" s="133"/>
      <c r="K21" s="22">
        <f>+B21+E21+H21</f>
        <v>3062.8665926488129</v>
      </c>
      <c r="L21" s="29">
        <f>+D21+G21+J21</f>
        <v>264.53478893843908</v>
      </c>
      <c r="M21" s="107" t="s">
        <v>28</v>
      </c>
      <c r="N21" s="22">
        <f>+N14+N15+N19</f>
        <v>8.0986774191684603</v>
      </c>
      <c r="O21" s="111"/>
      <c r="P21" s="29">
        <f>+P14+P15+P19</f>
        <v>77.08627780185617</v>
      </c>
      <c r="Q21" s="9">
        <f>+Q14+Q15+Q19</f>
        <v>0.28559337614451852</v>
      </c>
      <c r="R21" s="112"/>
      <c r="S21" s="29">
        <f>+S14+S15+S19</f>
        <v>3.6127562082281592</v>
      </c>
      <c r="T21" s="8">
        <f>+T14+T15+T19</f>
        <v>345.23382294852343</v>
      </c>
      <c r="U21" s="106"/>
    </row>
    <row r="22" spans="1:21" ht="5.25" customHeight="1" thickBot="1" x14ac:dyDescent="0.3">
      <c r="A22" s="97"/>
      <c r="B22" s="2"/>
      <c r="C22" s="113"/>
      <c r="D22" s="23"/>
      <c r="E22" s="12"/>
      <c r="F22" s="3"/>
      <c r="G22" s="23"/>
      <c r="H22" s="68"/>
      <c r="I22" s="3"/>
      <c r="J22" s="114"/>
      <c r="K22" s="2"/>
      <c r="L22" s="23"/>
      <c r="M22" s="97"/>
      <c r="N22" s="2"/>
      <c r="O22" s="100"/>
      <c r="P22" s="23"/>
      <c r="Q22" s="12"/>
      <c r="R22" s="115"/>
      <c r="S22" s="23"/>
      <c r="T22" s="11"/>
      <c r="U22" s="106"/>
    </row>
    <row r="23" spans="1:21" ht="15.75" x14ac:dyDescent="0.25">
      <c r="A23" s="91" t="s">
        <v>36</v>
      </c>
      <c r="B23" s="25"/>
      <c r="C23" s="116"/>
      <c r="D23" s="26"/>
      <c r="E23" s="14"/>
      <c r="F23" s="15"/>
      <c r="G23" s="26"/>
      <c r="H23" s="69"/>
      <c r="I23" s="15"/>
      <c r="J23" s="117"/>
      <c r="K23" s="25"/>
      <c r="L23" s="26"/>
      <c r="M23" s="91" t="s">
        <v>36</v>
      </c>
      <c r="N23" s="25"/>
      <c r="O23" s="118"/>
      <c r="P23" s="26"/>
      <c r="Q23" s="14"/>
      <c r="R23" s="119"/>
      <c r="S23" s="26"/>
      <c r="T23" s="13"/>
      <c r="U23" s="106"/>
    </row>
    <row r="24" spans="1:21" s="106" customFormat="1" ht="15.75" x14ac:dyDescent="0.25">
      <c r="A24" s="97" t="s">
        <v>37</v>
      </c>
      <c r="B24" s="2">
        <v>175.34900769659092</v>
      </c>
      <c r="C24" s="3">
        <v>8.9651115803745032E-2</v>
      </c>
      <c r="D24" s="23">
        <f>+B24*C24</f>
        <v>15.72023419507885</v>
      </c>
      <c r="E24" s="2">
        <v>82.812454303409055</v>
      </c>
      <c r="F24" s="3">
        <v>6.8477875778887143E-2</v>
      </c>
      <c r="G24" s="23">
        <f>+E24*F24</f>
        <v>5.6708209587336134</v>
      </c>
      <c r="H24" s="2"/>
      <c r="I24" s="3"/>
      <c r="J24" s="23"/>
      <c r="K24" s="2">
        <f>+B24+E24+H24</f>
        <v>258.16146199999997</v>
      </c>
      <c r="L24" s="23">
        <f>+D24+G24+J24</f>
        <v>21.391055153812463</v>
      </c>
      <c r="M24" s="97" t="s">
        <v>37</v>
      </c>
      <c r="N24" s="2">
        <v>1.0312736723558866</v>
      </c>
      <c r="O24" s="100">
        <v>6.8541714693534956</v>
      </c>
      <c r="P24" s="23">
        <f>+N24*O24</f>
        <v>7.0685265821571228</v>
      </c>
      <c r="Q24" s="2">
        <v>258.16146199999997</v>
      </c>
      <c r="R24" s="101"/>
      <c r="S24" s="23"/>
      <c r="T24" s="1">
        <f>L24+P24+S24</f>
        <v>28.459581735969586</v>
      </c>
    </row>
    <row r="25" spans="1:21" s="106" customFormat="1" ht="15.75" x14ac:dyDescent="0.25">
      <c r="A25" s="97" t="s">
        <v>38</v>
      </c>
      <c r="B25" s="2">
        <v>498.77223600000002</v>
      </c>
      <c r="C25" s="3">
        <v>6.3902753562460557E-2</v>
      </c>
      <c r="D25" s="23">
        <f>+B25*C25</f>
        <v>31.872919280905418</v>
      </c>
      <c r="E25" s="2"/>
      <c r="F25" s="3"/>
      <c r="G25" s="23"/>
      <c r="H25" s="2"/>
      <c r="I25" s="3"/>
      <c r="J25" s="23"/>
      <c r="K25" s="2">
        <f>+B25+E25+H25</f>
        <v>498.77223600000002</v>
      </c>
      <c r="L25" s="23">
        <f>+D25+G25+J25</f>
        <v>31.872919280905418</v>
      </c>
      <c r="M25" s="97" t="s">
        <v>38</v>
      </c>
      <c r="N25" s="2">
        <v>1.4581205702936961</v>
      </c>
      <c r="O25" s="100">
        <v>11.032428433052839</v>
      </c>
      <c r="P25" s="23">
        <f>+N25*O25</f>
        <v>16.086610838527395</v>
      </c>
      <c r="Q25" s="99"/>
      <c r="R25" s="101"/>
      <c r="S25" s="23"/>
      <c r="T25" s="1">
        <f>L25+P25+S25</f>
        <v>47.959530119432813</v>
      </c>
    </row>
    <row r="26" spans="1:21" s="106" customFormat="1" ht="15.75" x14ac:dyDescent="0.25">
      <c r="A26" s="97" t="s">
        <v>39</v>
      </c>
      <c r="B26" s="2"/>
      <c r="C26" s="3"/>
      <c r="D26" s="23"/>
      <c r="E26" s="2"/>
      <c r="F26" s="3"/>
      <c r="G26" s="23"/>
      <c r="H26" s="2"/>
      <c r="I26" s="3"/>
      <c r="J26" s="23"/>
      <c r="K26" s="2"/>
      <c r="L26" s="23"/>
      <c r="M26" s="97" t="s">
        <v>39</v>
      </c>
      <c r="N26" s="2"/>
      <c r="O26" s="100"/>
      <c r="P26" s="23"/>
      <c r="Q26" s="99"/>
      <c r="R26" s="101"/>
      <c r="S26" s="23"/>
      <c r="T26" s="1"/>
    </row>
    <row r="27" spans="1:21" s="106" customFormat="1" ht="15.75" x14ac:dyDescent="0.25">
      <c r="A27" s="120" t="s">
        <v>33</v>
      </c>
      <c r="B27" s="2">
        <v>55.638154321808983</v>
      </c>
      <c r="C27" s="3">
        <v>6.3686638813859942E-2</v>
      </c>
      <c r="D27" s="23">
        <f>+B27*C27</f>
        <v>3.5434070385628491</v>
      </c>
      <c r="E27" s="2"/>
      <c r="F27" s="3"/>
      <c r="G27" s="23"/>
      <c r="H27" s="2"/>
      <c r="I27" s="3"/>
      <c r="J27" s="23"/>
      <c r="K27" s="2">
        <f>+B27+E27+H27</f>
        <v>55.638154321808983</v>
      </c>
      <c r="L27" s="23">
        <f>+D27+G27+J27</f>
        <v>3.5434070385628491</v>
      </c>
      <c r="M27" s="120" t="s">
        <v>33</v>
      </c>
      <c r="N27" s="2">
        <v>0.13885373541637303</v>
      </c>
      <c r="O27" s="100">
        <v>10.469438658714163</v>
      </c>
      <c r="P27" s="23">
        <f>+N27*O27</f>
        <v>1.4537206654750436</v>
      </c>
      <c r="Q27" s="99"/>
      <c r="R27" s="101"/>
      <c r="S27" s="23"/>
      <c r="T27" s="1">
        <f>L27+P27+S27</f>
        <v>4.9971277040378927</v>
      </c>
    </row>
    <row r="28" spans="1:21" s="127" customFormat="1" ht="15.75" x14ac:dyDescent="0.25">
      <c r="A28" s="120" t="s">
        <v>34</v>
      </c>
      <c r="B28" s="27">
        <v>169.20106100000001</v>
      </c>
      <c r="C28" s="18">
        <f>+C27</f>
        <v>6.3686638813859942E-2</v>
      </c>
      <c r="D28" s="122">
        <f>+B28*C28</f>
        <v>10.775846858828885</v>
      </c>
      <c r="E28" s="123"/>
      <c r="F28" s="18"/>
      <c r="G28" s="124"/>
      <c r="H28" s="123"/>
      <c r="I28" s="18"/>
      <c r="J28" s="124"/>
      <c r="K28" s="27">
        <f>+B28+E28+H28</f>
        <v>169.20106100000001</v>
      </c>
      <c r="L28" s="122">
        <f>+D28+G28+J28</f>
        <v>10.775846858828885</v>
      </c>
      <c r="M28" s="120" t="s">
        <v>34</v>
      </c>
      <c r="N28" s="27">
        <v>0.27839514830766598</v>
      </c>
      <c r="O28" s="125">
        <v>10.149438658714162</v>
      </c>
      <c r="P28" s="122">
        <f>+N28*O28</f>
        <v>2.8255544806322876</v>
      </c>
      <c r="Q28" s="123"/>
      <c r="R28" s="126"/>
      <c r="S28" s="124"/>
      <c r="T28" s="16">
        <f>L28+P28+S28</f>
        <v>13.601401339461173</v>
      </c>
      <c r="U28" s="106"/>
    </row>
    <row r="29" spans="1:21" s="106" customFormat="1" ht="15.75" x14ac:dyDescent="0.25">
      <c r="A29" s="97" t="s">
        <v>35</v>
      </c>
      <c r="B29" s="2">
        <f>SUM(B27:B28)</f>
        <v>224.83921532180898</v>
      </c>
      <c r="C29" s="3"/>
      <c r="D29" s="23">
        <f>SUM(D27:D28)</f>
        <v>14.319253897391734</v>
      </c>
      <c r="E29" s="2"/>
      <c r="F29" s="3"/>
      <c r="G29" s="23"/>
      <c r="H29" s="2"/>
      <c r="I29" s="3"/>
      <c r="J29" s="23"/>
      <c r="K29" s="2">
        <f>+B29+E29+H29</f>
        <v>224.83921532180898</v>
      </c>
      <c r="L29" s="23">
        <f>+D29+G29+J29</f>
        <v>14.319253897391734</v>
      </c>
      <c r="M29" s="97" t="s">
        <v>35</v>
      </c>
      <c r="N29" s="2">
        <f>SUM(N27:N28)</f>
        <v>0.41724888372403901</v>
      </c>
      <c r="O29" s="100"/>
      <c r="P29" s="23">
        <f>SUM(P27:P28)</f>
        <v>4.2792751461073308</v>
      </c>
      <c r="Q29" s="99"/>
      <c r="R29" s="101"/>
      <c r="S29" s="23"/>
      <c r="T29" s="1">
        <f>+T27+T28</f>
        <v>18.598529043499067</v>
      </c>
    </row>
    <row r="30" spans="1:21" ht="15.75" x14ac:dyDescent="0.25">
      <c r="A30" s="97" t="s">
        <v>40</v>
      </c>
      <c r="B30" s="2"/>
      <c r="C30" s="3"/>
      <c r="D30" s="23"/>
      <c r="E30" s="12"/>
      <c r="F30" s="3"/>
      <c r="G30" s="23"/>
      <c r="H30" s="68"/>
      <c r="I30" s="3"/>
      <c r="J30" s="114"/>
      <c r="K30" s="2"/>
      <c r="L30" s="23"/>
      <c r="M30" s="97" t="s">
        <v>40</v>
      </c>
      <c r="N30" s="2"/>
      <c r="O30" s="100"/>
      <c r="P30" s="23"/>
      <c r="Q30" s="12"/>
      <c r="R30" s="115"/>
      <c r="S30" s="23"/>
      <c r="T30" s="1"/>
      <c r="U30" s="106"/>
    </row>
    <row r="31" spans="1:21" ht="15.75" x14ac:dyDescent="0.25">
      <c r="A31" s="120" t="s">
        <v>33</v>
      </c>
      <c r="B31" s="2">
        <v>197.774478792</v>
      </c>
      <c r="C31" s="3">
        <v>6.3686638813859942E-2</v>
      </c>
      <c r="D31" s="23">
        <f>+B31*C31</f>
        <v>12.595591797425508</v>
      </c>
      <c r="E31" s="12"/>
      <c r="F31" s="3"/>
      <c r="G31" s="23"/>
      <c r="H31" s="68"/>
      <c r="I31" s="3"/>
      <c r="J31" s="114"/>
      <c r="K31" s="2">
        <f>+B31+E31+H31</f>
        <v>197.774478792</v>
      </c>
      <c r="L31" s="23">
        <f>+D31+G31+J31</f>
        <v>12.595591797425508</v>
      </c>
      <c r="M31" s="120" t="s">
        <v>33</v>
      </c>
      <c r="N31" s="2">
        <v>0.50875262860707193</v>
      </c>
      <c r="O31" s="100">
        <v>7.0394386587141629</v>
      </c>
      <c r="P31" s="134">
        <f>+N31*O31</f>
        <v>3.581332921539071</v>
      </c>
      <c r="Q31" s="12"/>
      <c r="R31" s="115"/>
      <c r="S31" s="23"/>
      <c r="T31" s="1">
        <f>L31+P31+S31</f>
        <v>16.176924718964578</v>
      </c>
      <c r="U31" s="106"/>
    </row>
    <row r="32" spans="1:21" s="127" customFormat="1" ht="15.75" x14ac:dyDescent="0.25">
      <c r="A32" s="120" t="s">
        <v>34</v>
      </c>
      <c r="B32" s="27">
        <v>498.81193035106452</v>
      </c>
      <c r="C32" s="18">
        <f>+C31</f>
        <v>6.3686638813859942E-2</v>
      </c>
      <c r="D32" s="122">
        <f>+B32*C32</f>
        <v>31.767655244312508</v>
      </c>
      <c r="E32" s="17"/>
      <c r="F32" s="18"/>
      <c r="G32" s="122"/>
      <c r="H32" s="123"/>
      <c r="I32" s="18"/>
      <c r="J32" s="124"/>
      <c r="K32" s="27">
        <f>+B32+E32+H32</f>
        <v>498.81193035106452</v>
      </c>
      <c r="L32" s="122">
        <f>+D32+G32+J32</f>
        <v>31.767655244312508</v>
      </c>
      <c r="M32" s="120" t="s">
        <v>34</v>
      </c>
      <c r="N32" s="27">
        <v>1.0821949502704906</v>
      </c>
      <c r="O32" s="125">
        <v>6.7194386587141626</v>
      </c>
      <c r="P32" s="135">
        <f>+N32*O32</f>
        <v>7.2717425851127855</v>
      </c>
      <c r="Q32" s="17"/>
      <c r="R32" s="126"/>
      <c r="S32" s="122"/>
      <c r="T32" s="16">
        <f>L32+P32+S32</f>
        <v>39.03939782942529</v>
      </c>
      <c r="U32" s="106"/>
    </row>
    <row r="33" spans="1:21" ht="15.75" x14ac:dyDescent="0.25">
      <c r="A33" s="97" t="s">
        <v>35</v>
      </c>
      <c r="B33" s="2">
        <f>SUM(B31:B32)</f>
        <v>696.58640914306454</v>
      </c>
      <c r="C33" s="3"/>
      <c r="D33" s="23">
        <f>SUM(D31:D32)</f>
        <v>44.363247041738013</v>
      </c>
      <c r="E33" s="12"/>
      <c r="F33" s="3"/>
      <c r="G33" s="23"/>
      <c r="H33" s="68"/>
      <c r="I33" s="3"/>
      <c r="J33" s="114"/>
      <c r="K33" s="2">
        <f>+B33+E33+H33</f>
        <v>696.58640914306454</v>
      </c>
      <c r="L33" s="23">
        <f>+D33+G33+J33</f>
        <v>44.363247041738013</v>
      </c>
      <c r="M33" s="97" t="s">
        <v>35</v>
      </c>
      <c r="N33" s="2">
        <f>SUM(N31:N32)</f>
        <v>1.5909475788775627</v>
      </c>
      <c r="O33" s="100"/>
      <c r="P33" s="134">
        <f>SUM(P31:P32)</f>
        <v>10.853075506651857</v>
      </c>
      <c r="Q33" s="99"/>
      <c r="R33" s="136"/>
      <c r="S33" s="23"/>
      <c r="T33" s="1">
        <f>+T31+T32</f>
        <v>55.216322548389869</v>
      </c>
      <c r="U33" s="106"/>
    </row>
    <row r="34" spans="1:21" s="53" customFormat="1" ht="21" x14ac:dyDescent="0.25">
      <c r="A34" s="97" t="s">
        <v>41</v>
      </c>
      <c r="B34" s="31">
        <f>+B29+B33</f>
        <v>921.42562446487352</v>
      </c>
      <c r="C34" s="21"/>
      <c r="D34" s="32">
        <f>+D29+D33</f>
        <v>58.682500939129746</v>
      </c>
      <c r="E34" s="58"/>
      <c r="F34" s="21"/>
      <c r="G34" s="86"/>
      <c r="H34" s="58"/>
      <c r="I34" s="21"/>
      <c r="J34" s="137">
        <v>1</v>
      </c>
      <c r="K34" s="31">
        <f>+K29+K33</f>
        <v>921.42562446487352</v>
      </c>
      <c r="L34" s="32">
        <f>+L29+L33</f>
        <v>58.682500939129746</v>
      </c>
      <c r="M34" s="97" t="s">
        <v>42</v>
      </c>
      <c r="N34" s="20">
        <f>+N29+N33</f>
        <v>2.0081964626016018</v>
      </c>
      <c r="O34" s="138"/>
      <c r="P34" s="32">
        <f>+P29+P33</f>
        <v>15.132350652759188</v>
      </c>
      <c r="Q34" s="58"/>
      <c r="R34" s="59"/>
      <c r="S34" s="86"/>
      <c r="T34" s="1">
        <f>L34+P34+S34</f>
        <v>73.814851591888939</v>
      </c>
      <c r="U34" s="106"/>
    </row>
    <row r="35" spans="1:21" ht="5.45" customHeight="1" x14ac:dyDescent="0.25">
      <c r="A35" s="97"/>
      <c r="B35" s="2"/>
      <c r="C35" s="3"/>
      <c r="D35" s="23"/>
      <c r="E35" s="68"/>
      <c r="F35" s="3"/>
      <c r="G35" s="114"/>
      <c r="H35" s="68"/>
      <c r="I35" s="3"/>
      <c r="J35" s="114"/>
      <c r="K35" s="2"/>
      <c r="L35" s="23"/>
      <c r="M35" s="97"/>
      <c r="N35" s="2"/>
      <c r="O35" s="100"/>
      <c r="P35" s="23"/>
      <c r="Q35" s="68"/>
      <c r="R35" s="115"/>
      <c r="S35" s="114"/>
      <c r="T35" s="1"/>
      <c r="U35" s="106"/>
    </row>
    <row r="36" spans="1:21" ht="17.25" x14ac:dyDescent="0.35">
      <c r="A36" s="97" t="s">
        <v>43</v>
      </c>
      <c r="B36" s="6">
        <v>0</v>
      </c>
      <c r="C36" s="7"/>
      <c r="D36" s="102">
        <f>+B36*C36</f>
        <v>0</v>
      </c>
      <c r="E36" s="19"/>
      <c r="F36" s="7"/>
      <c r="G36" s="102"/>
      <c r="H36" s="129"/>
      <c r="I36" s="7"/>
      <c r="J36" s="130"/>
      <c r="K36" s="6">
        <f>+B36+E36+H36</f>
        <v>0</v>
      </c>
      <c r="L36" s="102">
        <f>+D36+G36+J36</f>
        <v>0</v>
      </c>
      <c r="M36" s="139" t="s">
        <v>33</v>
      </c>
      <c r="N36" s="2">
        <v>2.7269760000000001</v>
      </c>
      <c r="O36" s="100">
        <v>0</v>
      </c>
      <c r="P36" s="23">
        <f>+N36*O36</f>
        <v>0</v>
      </c>
      <c r="Q36" s="19"/>
      <c r="R36" s="105">
        <v>20700</v>
      </c>
      <c r="S36" s="102">
        <f>+Q36*R36</f>
        <v>0</v>
      </c>
      <c r="T36" s="1">
        <f>L36+P36+S36</f>
        <v>0</v>
      </c>
      <c r="U36" s="106"/>
    </row>
    <row r="37" spans="1:21" ht="10.15" customHeight="1" x14ac:dyDescent="0.35">
      <c r="A37" s="97"/>
      <c r="B37" s="6"/>
      <c r="C37" s="7"/>
      <c r="D37" s="102"/>
      <c r="E37" s="19"/>
      <c r="F37" s="7"/>
      <c r="G37" s="102"/>
      <c r="H37" s="129"/>
      <c r="I37" s="7"/>
      <c r="J37" s="130"/>
      <c r="K37" s="6"/>
      <c r="L37" s="102"/>
      <c r="M37" s="139"/>
      <c r="N37" s="6"/>
      <c r="O37" s="104"/>
      <c r="P37" s="102"/>
      <c r="Q37" s="19"/>
      <c r="R37" s="105"/>
      <c r="S37" s="102"/>
      <c r="T37" s="1"/>
      <c r="U37" s="106"/>
    </row>
    <row r="38" spans="1:21" s="53" customFormat="1" ht="16.5" thickBot="1" x14ac:dyDescent="0.3">
      <c r="A38" s="107" t="s">
        <v>44</v>
      </c>
      <c r="B38" s="22">
        <f>+B24+B25+B34+B36</f>
        <v>1595.5468681614643</v>
      </c>
      <c r="C38" s="10"/>
      <c r="D38" s="29">
        <f>+D24+D25+D34+D36</f>
        <v>106.27565441511402</v>
      </c>
      <c r="E38" s="140">
        <f>+E24+E25+E34+E36</f>
        <v>82.812454303409055</v>
      </c>
      <c r="F38" s="10"/>
      <c r="G38" s="29">
        <f>+G24+G25+G34+G36</f>
        <v>5.6708209587336134</v>
      </c>
      <c r="H38" s="132"/>
      <c r="I38" s="10"/>
      <c r="J38" s="133"/>
      <c r="K38" s="22">
        <f>+K24+K25+K34+K36</f>
        <v>1678.3593224648735</v>
      </c>
      <c r="L38" s="29">
        <f>+L24+L25+L34+L36</f>
        <v>111.94647537384762</v>
      </c>
      <c r="M38" s="107" t="e">
        <f>+M24+M25+M34+M36</f>
        <v>#VALUE!</v>
      </c>
      <c r="N38" s="9">
        <f>+N24+N25+N34+N36</f>
        <v>7.2245667052511848</v>
      </c>
      <c r="O38" s="111"/>
      <c r="P38" s="29">
        <f>+P24+P25+P34+P36</f>
        <v>38.287488073443704</v>
      </c>
      <c r="Q38" s="141">
        <f>+Q24+Q25+Q34+Q36</f>
        <v>258.16146199999997</v>
      </c>
      <c r="R38" s="112"/>
      <c r="S38" s="142">
        <f>+S24+S25+S34+S36</f>
        <v>0</v>
      </c>
      <c r="T38" s="8">
        <f>L38+P38+S38</f>
        <v>150.23396344729133</v>
      </c>
      <c r="U38" s="106"/>
    </row>
    <row r="39" spans="1:21" ht="6" customHeight="1" thickBot="1" x14ac:dyDescent="0.3">
      <c r="A39" s="97"/>
      <c r="B39" s="2"/>
      <c r="C39" s="3"/>
      <c r="D39" s="23"/>
      <c r="E39" s="68"/>
      <c r="F39" s="3"/>
      <c r="G39" s="114"/>
      <c r="H39" s="68"/>
      <c r="I39" s="3"/>
      <c r="J39" s="114"/>
      <c r="K39" s="2"/>
      <c r="L39" s="23"/>
      <c r="M39" s="97"/>
      <c r="N39" s="2"/>
      <c r="O39" s="100"/>
      <c r="P39" s="23"/>
      <c r="Q39" s="68"/>
      <c r="R39" s="115"/>
      <c r="S39" s="114"/>
      <c r="T39" s="11"/>
      <c r="U39" s="106"/>
    </row>
    <row r="40" spans="1:21" ht="15.75" x14ac:dyDescent="0.25">
      <c r="A40" s="91" t="s">
        <v>45</v>
      </c>
      <c r="B40" s="25"/>
      <c r="C40" s="15"/>
      <c r="D40" s="26"/>
      <c r="E40" s="69"/>
      <c r="F40" s="15"/>
      <c r="G40" s="117"/>
      <c r="H40" s="69"/>
      <c r="I40" s="15"/>
      <c r="J40" s="117"/>
      <c r="K40" s="25"/>
      <c r="L40" s="26"/>
      <c r="M40" s="91" t="s">
        <v>45</v>
      </c>
      <c r="N40" s="25"/>
      <c r="O40" s="118"/>
      <c r="P40" s="26"/>
      <c r="Q40" s="69"/>
      <c r="R40" s="119"/>
      <c r="S40" s="117"/>
      <c r="T40" s="13"/>
      <c r="U40" s="106"/>
    </row>
    <row r="41" spans="1:21" ht="15.75" x14ac:dyDescent="0.25">
      <c r="A41" s="97" t="s">
        <v>46</v>
      </c>
      <c r="B41" s="2"/>
      <c r="C41" s="3"/>
      <c r="D41" s="23"/>
      <c r="E41" s="68"/>
      <c r="F41" s="3"/>
      <c r="G41" s="114"/>
      <c r="H41" s="68"/>
      <c r="I41" s="3"/>
      <c r="J41" s="114"/>
      <c r="K41" s="2"/>
      <c r="L41" s="23"/>
      <c r="M41" s="97" t="s">
        <v>46</v>
      </c>
      <c r="N41" s="2"/>
      <c r="O41" s="100"/>
      <c r="P41" s="23"/>
      <c r="Q41" s="68"/>
      <c r="R41" s="115"/>
      <c r="S41" s="114"/>
      <c r="T41" s="11"/>
      <c r="U41" s="106"/>
    </row>
    <row r="42" spans="1:21" ht="15.75" x14ac:dyDescent="0.25">
      <c r="A42" s="120" t="s">
        <v>33</v>
      </c>
      <c r="B42" s="2">
        <v>118.57455170101498</v>
      </c>
      <c r="C42" s="3">
        <v>6.6091626127444625E-2</v>
      </c>
      <c r="D42" s="23">
        <f>+B42*C42</f>
        <v>7.8367849392528353</v>
      </c>
      <c r="E42" s="68"/>
      <c r="F42" s="3"/>
      <c r="G42" s="114"/>
      <c r="H42" s="68"/>
      <c r="I42" s="3"/>
      <c r="J42" s="114"/>
      <c r="K42" s="2">
        <f>+B42+E42+H42</f>
        <v>118.57455170101498</v>
      </c>
      <c r="L42" s="23">
        <f>+D42+G42+J42</f>
        <v>7.8367849392528353</v>
      </c>
      <c r="M42" s="120" t="s">
        <v>33</v>
      </c>
      <c r="N42" s="2">
        <v>0.32563984731121237</v>
      </c>
      <c r="O42" s="100">
        <v>10.909958434944024</v>
      </c>
      <c r="P42" s="23">
        <f>+N42*O42</f>
        <v>3.5527171989268451</v>
      </c>
      <c r="Q42" s="68"/>
      <c r="R42" s="115"/>
      <c r="S42" s="114"/>
      <c r="T42" s="1">
        <f>L42+P42+S42</f>
        <v>11.389502138179679</v>
      </c>
      <c r="U42" s="106"/>
    </row>
    <row r="43" spans="1:21" s="127" customFormat="1" ht="15.75" x14ac:dyDescent="0.25">
      <c r="A43" s="120" t="s">
        <v>34</v>
      </c>
      <c r="B43" s="27">
        <v>74.073924300000002</v>
      </c>
      <c r="C43" s="18">
        <f>+C42</f>
        <v>6.6091626127444625E-2</v>
      </c>
      <c r="D43" s="122">
        <f>+B43*C43</f>
        <v>4.8956661106282358</v>
      </c>
      <c r="E43" s="123"/>
      <c r="F43" s="18"/>
      <c r="G43" s="124"/>
      <c r="H43" s="123"/>
      <c r="I43" s="18"/>
      <c r="J43" s="124"/>
      <c r="K43" s="27">
        <f>+B43+E43+H43</f>
        <v>74.073924300000002</v>
      </c>
      <c r="L43" s="122">
        <f>+D43+G43+J43</f>
        <v>4.8956661106282358</v>
      </c>
      <c r="M43" s="120" t="s">
        <v>34</v>
      </c>
      <c r="N43" s="27">
        <v>0.18901630113677634</v>
      </c>
      <c r="O43" s="125">
        <v>10.589958434944023</v>
      </c>
      <c r="P43" s="122">
        <f>+N43*O43</f>
        <v>2.0016747725653241</v>
      </c>
      <c r="Q43" s="123"/>
      <c r="R43" s="126"/>
      <c r="S43" s="124"/>
      <c r="T43" s="16">
        <f>L43+P43+S43</f>
        <v>6.8973408831935599</v>
      </c>
    </row>
    <row r="44" spans="1:21" ht="15.75" x14ac:dyDescent="0.25">
      <c r="A44" s="97" t="s">
        <v>35</v>
      </c>
      <c r="B44" s="2">
        <f>SUM(B42:B43)</f>
        <v>192.64847600101498</v>
      </c>
      <c r="C44" s="3"/>
      <c r="D44" s="23">
        <f>SUM(D42:D43)</f>
        <v>12.732451049881071</v>
      </c>
      <c r="E44" s="68"/>
      <c r="F44" s="3"/>
      <c r="G44" s="114"/>
      <c r="H44" s="68"/>
      <c r="I44" s="3"/>
      <c r="J44" s="114"/>
      <c r="K44" s="2">
        <f>+B44+E44+H44</f>
        <v>192.64847600101498</v>
      </c>
      <c r="L44" s="23">
        <f>+D44+G44+J44</f>
        <v>12.732451049881071</v>
      </c>
      <c r="M44" s="97" t="s">
        <v>35</v>
      </c>
      <c r="N44" s="2">
        <f>SUM(N42:N43)</f>
        <v>0.51465614844798868</v>
      </c>
      <c r="O44" s="100"/>
      <c r="P44" s="23">
        <f>SUM(P42:P43)</f>
        <v>5.5543919714921692</v>
      </c>
      <c r="Q44" s="68"/>
      <c r="R44" s="115"/>
      <c r="S44" s="114"/>
      <c r="T44" s="1">
        <f>+T42+T43</f>
        <v>18.28684302137324</v>
      </c>
    </row>
    <row r="45" spans="1:21" s="127" customFormat="1" ht="15.75" x14ac:dyDescent="0.25">
      <c r="A45" s="97" t="s">
        <v>47</v>
      </c>
      <c r="B45" s="27">
        <v>104.393439</v>
      </c>
      <c r="C45" s="18">
        <v>0.21397855517521444</v>
      </c>
      <c r="D45" s="122">
        <f>+B45*C45</f>
        <v>22.337957246991884</v>
      </c>
      <c r="E45" s="123"/>
      <c r="F45" s="18"/>
      <c r="G45" s="124"/>
      <c r="H45" s="123"/>
      <c r="I45" s="18"/>
      <c r="J45" s="124"/>
      <c r="K45" s="27">
        <f>+B45+E45+H45</f>
        <v>104.393439</v>
      </c>
      <c r="L45" s="122">
        <f>+D45+G45+J45</f>
        <v>22.337957246991884</v>
      </c>
      <c r="M45" s="97" t="s">
        <v>48</v>
      </c>
      <c r="N45" s="27"/>
      <c r="O45" s="125"/>
      <c r="P45" s="122"/>
      <c r="Q45" s="123"/>
      <c r="R45" s="126"/>
      <c r="S45" s="124"/>
      <c r="T45" s="16">
        <f>L45+P45+S45</f>
        <v>22.337957246991884</v>
      </c>
    </row>
    <row r="46" spans="1:21" s="53" customFormat="1" ht="16.5" thickBot="1" x14ac:dyDescent="0.3">
      <c r="A46" s="107" t="s">
        <v>28</v>
      </c>
      <c r="B46" s="22">
        <f>+B44+B45</f>
        <v>297.04191500101501</v>
      </c>
      <c r="C46" s="10"/>
      <c r="D46" s="29">
        <f>+D44+D45</f>
        <v>35.070408296872955</v>
      </c>
      <c r="E46" s="132"/>
      <c r="F46" s="10"/>
      <c r="G46" s="133"/>
      <c r="H46" s="132"/>
      <c r="I46" s="10"/>
      <c r="J46" s="133"/>
      <c r="K46" s="22">
        <f>+B46+E46+H46</f>
        <v>297.04191500101501</v>
      </c>
      <c r="L46" s="29">
        <f>+D46+G46+J46</f>
        <v>35.070408296872955</v>
      </c>
      <c r="M46" s="107" t="s">
        <v>28</v>
      </c>
      <c r="N46" s="22">
        <f>+N44+N45</f>
        <v>0.51465614844798868</v>
      </c>
      <c r="O46" s="111"/>
      <c r="P46" s="29">
        <f>+P44+P45</f>
        <v>5.5543919714921692</v>
      </c>
      <c r="Q46" s="132"/>
      <c r="R46" s="112"/>
      <c r="S46" s="133"/>
      <c r="T46" s="8">
        <f>+T44+T45</f>
        <v>40.624800268365121</v>
      </c>
    </row>
    <row r="47" spans="1:21" ht="15" customHeight="1" x14ac:dyDescent="0.25">
      <c r="A47" s="97"/>
      <c r="B47" s="2"/>
      <c r="C47" s="3"/>
      <c r="D47" s="23"/>
      <c r="E47" s="68"/>
      <c r="F47" s="3"/>
      <c r="G47" s="114"/>
      <c r="H47" s="68"/>
      <c r="I47" s="3"/>
      <c r="J47" s="114"/>
      <c r="K47" s="2"/>
      <c r="L47" s="23"/>
      <c r="M47" s="97"/>
      <c r="N47" s="2"/>
      <c r="O47" s="100"/>
      <c r="P47" s="23"/>
      <c r="Q47" s="68"/>
      <c r="R47" s="115"/>
      <c r="S47" s="114"/>
      <c r="T47" s="1"/>
    </row>
    <row r="48" spans="1:21" ht="15.75" x14ac:dyDescent="0.25">
      <c r="A48" s="37" t="s">
        <v>49</v>
      </c>
      <c r="B48" s="31">
        <f>+B11+B21+B38+B46</f>
        <v>7718.098114270384</v>
      </c>
      <c r="C48" s="21"/>
      <c r="D48" s="32">
        <f>+D11+D21+D38+D46</f>
        <v>820.17029357245781</v>
      </c>
      <c r="E48" s="20">
        <f>+E11+E21+E38+E46</f>
        <v>1440.4082975304264</v>
      </c>
      <c r="F48" s="21"/>
      <c r="G48" s="32">
        <f>+G11+G21+G38+G46</f>
        <v>112.60028850234006</v>
      </c>
      <c r="H48" s="20">
        <f>+H11+H21+H38+H46</f>
        <v>152.97024631389147</v>
      </c>
      <c r="I48" s="21"/>
      <c r="J48" s="32">
        <f>+J11+J21+J38+J46</f>
        <v>9.8940975167051946</v>
      </c>
      <c r="K48" s="31">
        <f>+B48+E48+H48</f>
        <v>9311.4766581147014</v>
      </c>
      <c r="L48" s="32">
        <f>+D48+G48+J48</f>
        <v>942.66467959150305</v>
      </c>
      <c r="M48" s="37" t="s">
        <v>49</v>
      </c>
      <c r="N48" s="20">
        <f>+N11+N21+N38+N46</f>
        <v>15.837900272867634</v>
      </c>
      <c r="O48" s="143"/>
      <c r="P48" s="32">
        <f>+P11+P21+P38+P46</f>
        <v>120.92815784679205</v>
      </c>
      <c r="Q48" s="20">
        <f>+Q11+Q21+Q38+Q46</f>
        <v>263.67116039522068</v>
      </c>
      <c r="R48" s="59"/>
      <c r="S48" s="32">
        <f>+S11+S21+S38+S46</f>
        <v>61.216832428773699</v>
      </c>
      <c r="T48" s="1">
        <f>L48+P48+S48</f>
        <v>1124.8096698670688</v>
      </c>
    </row>
    <row r="49" spans="1:20" ht="6" customHeight="1" thickBot="1" x14ac:dyDescent="0.3">
      <c r="A49" s="97"/>
      <c r="B49" s="2"/>
      <c r="C49" s="3"/>
      <c r="D49" s="23"/>
      <c r="E49" s="68"/>
      <c r="F49" s="3"/>
      <c r="G49" s="114"/>
      <c r="H49" s="68"/>
      <c r="I49" s="3"/>
      <c r="J49" s="114"/>
      <c r="K49" s="2"/>
      <c r="L49" s="23"/>
      <c r="M49" s="97"/>
      <c r="N49" s="2"/>
      <c r="O49" s="100"/>
      <c r="P49" s="23"/>
      <c r="Q49" s="68"/>
      <c r="R49" s="115"/>
      <c r="S49" s="114"/>
      <c r="T49" s="1"/>
    </row>
    <row r="50" spans="1:20" ht="18" x14ac:dyDescent="0.25">
      <c r="A50" s="144" t="s">
        <v>50</v>
      </c>
      <c r="B50" s="25"/>
      <c r="C50" s="15"/>
      <c r="D50" s="26"/>
      <c r="E50" s="69"/>
      <c r="F50" s="15"/>
      <c r="G50" s="117"/>
      <c r="H50" s="69"/>
      <c r="I50" s="15"/>
      <c r="J50" s="117"/>
      <c r="K50" s="25"/>
      <c r="L50" s="26"/>
      <c r="M50" s="144" t="s">
        <v>50</v>
      </c>
      <c r="N50" s="25"/>
      <c r="O50" s="118"/>
      <c r="P50" s="26"/>
      <c r="Q50" s="69"/>
      <c r="R50" s="119"/>
      <c r="S50" s="117"/>
      <c r="T50" s="24"/>
    </row>
    <row r="51" spans="1:20" ht="18" x14ac:dyDescent="0.25">
      <c r="A51" s="97" t="s">
        <v>51</v>
      </c>
      <c r="B51" s="2">
        <v>18.814682999999999</v>
      </c>
      <c r="C51" s="3">
        <f>+D51/B51</f>
        <v>5.8181155643175067E-2</v>
      </c>
      <c r="D51" s="23">
        <v>1.09466</v>
      </c>
      <c r="E51" s="68"/>
      <c r="F51" s="3"/>
      <c r="G51" s="114"/>
      <c r="H51" s="68"/>
      <c r="I51" s="3"/>
      <c r="J51" s="114"/>
      <c r="K51" s="2">
        <f>+B51+E51+H51</f>
        <v>18.814682999999999</v>
      </c>
      <c r="L51" s="23">
        <f>+D51+G51+J51</f>
        <v>1.09466</v>
      </c>
      <c r="M51" s="89"/>
      <c r="N51" s="2"/>
      <c r="O51" s="100"/>
      <c r="P51" s="23"/>
      <c r="Q51" s="68"/>
      <c r="R51" s="115"/>
      <c r="S51" s="114"/>
      <c r="T51" s="1">
        <f>L51+P51+S51</f>
        <v>1.09466</v>
      </c>
    </row>
    <row r="52" spans="1:20" ht="18" x14ac:dyDescent="0.25">
      <c r="A52" s="97" t="s">
        <v>52</v>
      </c>
      <c r="B52" s="2">
        <v>178.92</v>
      </c>
      <c r="C52" s="3">
        <f>+D52/B52</f>
        <v>5.7469997764363963E-2</v>
      </c>
      <c r="D52" s="23">
        <v>10.282532</v>
      </c>
      <c r="E52" s="68"/>
      <c r="F52" s="3"/>
      <c r="G52" s="114"/>
      <c r="H52" s="68"/>
      <c r="I52" s="3"/>
      <c r="J52" s="114"/>
      <c r="K52" s="2">
        <f>+B52+E52+H52</f>
        <v>178.92</v>
      </c>
      <c r="L52" s="23">
        <f>+D52+G52+J52</f>
        <v>10.282532</v>
      </c>
      <c r="M52" s="89"/>
      <c r="N52" s="2"/>
      <c r="O52" s="100"/>
      <c r="P52" s="23"/>
      <c r="Q52" s="68"/>
      <c r="R52" s="115"/>
      <c r="S52" s="114"/>
      <c r="T52" s="1">
        <f>L52+P52+S52</f>
        <v>10.282532</v>
      </c>
    </row>
    <row r="53" spans="1:20" ht="18" x14ac:dyDescent="0.25">
      <c r="A53" s="97" t="s">
        <v>53</v>
      </c>
      <c r="B53" s="2">
        <v>189</v>
      </c>
      <c r="C53" s="3">
        <f>+D53/B53</f>
        <v>5.2565222222222222E-2</v>
      </c>
      <c r="D53" s="23">
        <v>9.9348270000000003</v>
      </c>
      <c r="E53" s="68"/>
      <c r="F53" s="3"/>
      <c r="G53" s="114"/>
      <c r="H53" s="68"/>
      <c r="I53" s="3"/>
      <c r="J53" s="114"/>
      <c r="K53" s="2">
        <f>+B53+E53+H53</f>
        <v>189</v>
      </c>
      <c r="L53" s="23">
        <f>+D53+G53+J53</f>
        <v>9.9348270000000003</v>
      </c>
      <c r="M53" s="89"/>
      <c r="N53" s="2"/>
      <c r="O53" s="100"/>
      <c r="P53" s="23"/>
      <c r="Q53" s="68"/>
      <c r="R53" s="115"/>
      <c r="S53" s="114"/>
      <c r="T53" s="1">
        <f>L53+P53+S53</f>
        <v>9.9348270000000003</v>
      </c>
    </row>
    <row r="54" spans="1:20" ht="22.5" x14ac:dyDescent="0.55000000000000004">
      <c r="A54" s="97" t="s">
        <v>54</v>
      </c>
      <c r="B54" s="6">
        <v>322.08000299999998</v>
      </c>
      <c r="C54" s="7">
        <f>+D54/B54</f>
        <v>6.5770000629315706E-2</v>
      </c>
      <c r="D54" s="102">
        <v>21.183202000000001</v>
      </c>
      <c r="E54" s="129"/>
      <c r="F54" s="7"/>
      <c r="G54" s="130"/>
      <c r="H54" s="129"/>
      <c r="I54" s="7"/>
      <c r="J54" s="130"/>
      <c r="K54" s="6">
        <f>+B54+E54+H54</f>
        <v>322.08000299999998</v>
      </c>
      <c r="L54" s="102">
        <f>+D54+G54+J54</f>
        <v>21.183202000000001</v>
      </c>
      <c r="M54" s="145"/>
      <c r="N54" s="6"/>
      <c r="O54" s="104"/>
      <c r="P54" s="102"/>
      <c r="Q54" s="129"/>
      <c r="R54" s="131"/>
      <c r="S54" s="130"/>
      <c r="T54" s="5">
        <f>L54+P54+S54</f>
        <v>21.183202000000001</v>
      </c>
    </row>
    <row r="55" spans="1:20" s="127" customFormat="1" ht="15.75" x14ac:dyDescent="0.25">
      <c r="A55" s="97" t="s">
        <v>55</v>
      </c>
      <c r="B55" s="2">
        <v>708.81468599999994</v>
      </c>
      <c r="C55" s="3">
        <f>+D55/B55</f>
        <v>5.9952512044876005E-2</v>
      </c>
      <c r="D55" s="23">
        <v>42.495221000000001</v>
      </c>
      <c r="E55" s="123"/>
      <c r="F55" s="18"/>
      <c r="G55" s="124"/>
      <c r="H55" s="123"/>
      <c r="I55" s="18"/>
      <c r="J55" s="124"/>
      <c r="K55" s="2">
        <f>+B55+E55+H55</f>
        <v>708.81468599999994</v>
      </c>
      <c r="L55" s="23">
        <f>+D55+G55+J55</f>
        <v>42.495221000000001</v>
      </c>
      <c r="M55" s="146" t="s">
        <v>56</v>
      </c>
      <c r="N55" s="27"/>
      <c r="O55" s="125"/>
      <c r="P55" s="122"/>
      <c r="Q55" s="123"/>
      <c r="R55" s="126"/>
      <c r="S55" s="124"/>
      <c r="T55" s="1">
        <f>L55+P55+S55</f>
        <v>42.495221000000001</v>
      </c>
    </row>
    <row r="56" spans="1:20" s="127" customFormat="1" ht="15.75" x14ac:dyDescent="0.25">
      <c r="A56" s="97"/>
      <c r="B56" s="2"/>
      <c r="C56" s="3"/>
      <c r="D56" s="4"/>
      <c r="E56" s="123"/>
      <c r="F56" s="18"/>
      <c r="G56" s="124"/>
      <c r="H56" s="123"/>
      <c r="I56" s="18"/>
      <c r="J56" s="124"/>
      <c r="K56" s="2"/>
      <c r="L56" s="23"/>
      <c r="M56" s="146"/>
      <c r="N56" s="27"/>
      <c r="O56" s="125"/>
      <c r="P56" s="122"/>
      <c r="Q56" s="123"/>
      <c r="R56" s="126"/>
      <c r="S56" s="124"/>
      <c r="T56" s="1"/>
    </row>
    <row r="57" spans="1:20" s="127" customFormat="1" ht="15.75" x14ac:dyDescent="0.25">
      <c r="A57" s="97" t="s">
        <v>57</v>
      </c>
      <c r="B57" s="2"/>
      <c r="C57" s="3"/>
      <c r="D57" s="23">
        <v>1.56517</v>
      </c>
      <c r="E57" s="123"/>
      <c r="F57" s="18"/>
      <c r="G57" s="124"/>
      <c r="H57" s="123"/>
      <c r="I57" s="18"/>
      <c r="J57" s="124"/>
      <c r="K57" s="2"/>
      <c r="L57" s="23">
        <f>+D57+G57+J57</f>
        <v>1.56517</v>
      </c>
      <c r="M57" s="146"/>
      <c r="N57" s="27"/>
      <c r="O57" s="125"/>
      <c r="P57" s="122"/>
      <c r="Q57" s="123"/>
      <c r="R57" s="126"/>
      <c r="S57" s="124"/>
      <c r="T57" s="1">
        <f>L57+P57+S57</f>
        <v>1.56517</v>
      </c>
    </row>
    <row r="58" spans="1:20" s="53" customFormat="1" ht="21.75" thickBot="1" x14ac:dyDescent="0.3">
      <c r="A58" s="107" t="s">
        <v>58</v>
      </c>
      <c r="B58" s="22">
        <f>SUM(B55:B55)</f>
        <v>708.81468599999994</v>
      </c>
      <c r="C58" s="10"/>
      <c r="D58" s="29">
        <f>SUM(D55:D57)</f>
        <v>44.060391000000003</v>
      </c>
      <c r="E58" s="132"/>
      <c r="F58" s="10"/>
      <c r="G58" s="133"/>
      <c r="H58" s="132"/>
      <c r="I58" s="10"/>
      <c r="J58" s="133"/>
      <c r="K58" s="22">
        <f>SUM(K55:K55)</f>
        <v>708.81468599999994</v>
      </c>
      <c r="L58" s="29">
        <f>SUM(L55:L55)</f>
        <v>42.495221000000001</v>
      </c>
      <c r="M58" s="107" t="s">
        <v>59</v>
      </c>
      <c r="N58" s="22"/>
      <c r="O58" s="111"/>
      <c r="P58" s="29"/>
      <c r="Q58" s="132"/>
      <c r="R58" s="112"/>
      <c r="S58" s="133"/>
      <c r="T58" s="28">
        <f>SUM(T55,T57)</f>
        <v>44.060391000000003</v>
      </c>
    </row>
    <row r="59" spans="1:20" s="53" customFormat="1" ht="9" customHeight="1" x14ac:dyDescent="0.25">
      <c r="A59" s="37"/>
      <c r="B59" s="31"/>
      <c r="C59" s="21"/>
      <c r="D59" s="32"/>
      <c r="E59" s="58"/>
      <c r="F59" s="21"/>
      <c r="G59" s="86"/>
      <c r="H59" s="58"/>
      <c r="I59" s="21"/>
      <c r="J59" s="86"/>
      <c r="K59" s="31"/>
      <c r="L59" s="32"/>
      <c r="M59" s="37"/>
      <c r="N59" s="31"/>
      <c r="O59" s="138"/>
      <c r="P59" s="32"/>
      <c r="Q59" s="58"/>
      <c r="R59" s="59"/>
      <c r="S59" s="86"/>
      <c r="T59" s="30"/>
    </row>
    <row r="60" spans="1:20" s="151" customFormat="1" ht="18" x14ac:dyDescent="0.25">
      <c r="A60" s="89" t="s">
        <v>60</v>
      </c>
      <c r="B60" s="34">
        <f>+B48+B58</f>
        <v>8426.9128002703837</v>
      </c>
      <c r="C60" s="147"/>
      <c r="D60" s="148">
        <f>+D48+D58</f>
        <v>864.23068457245779</v>
      </c>
      <c r="E60" s="34">
        <f>+E48+E58</f>
        <v>1440.4082975304264</v>
      </c>
      <c r="F60" s="147"/>
      <c r="G60" s="148">
        <f>+G48+G58</f>
        <v>112.60028850234006</v>
      </c>
      <c r="H60" s="34">
        <f>+H48+H58</f>
        <v>152.97024631389147</v>
      </c>
      <c r="I60" s="147"/>
      <c r="J60" s="148">
        <f>+J48+J58</f>
        <v>9.8940975167051946</v>
      </c>
      <c r="K60" s="34">
        <f>+B60+E60+H60</f>
        <v>10020.291344114701</v>
      </c>
      <c r="L60" s="148">
        <f>+D60+G60+J60</f>
        <v>986.72507059150303</v>
      </c>
      <c r="M60" s="89" t="s">
        <v>60</v>
      </c>
      <c r="N60" s="34">
        <f>+N48+N58</f>
        <v>15.837900272867634</v>
      </c>
      <c r="O60" s="149"/>
      <c r="P60" s="148">
        <f>+P48+P58</f>
        <v>120.92815784679205</v>
      </c>
      <c r="Q60" s="34">
        <f>+Q48+Q58</f>
        <v>263.67116039522068</v>
      </c>
      <c r="R60" s="150"/>
      <c r="S60" s="148">
        <f>+S48+S58</f>
        <v>61.216832428773699</v>
      </c>
      <c r="T60" s="33">
        <f>+T48+T58</f>
        <v>1168.8700608670688</v>
      </c>
    </row>
    <row r="61" spans="1:20" ht="6.75" customHeight="1" x14ac:dyDescent="0.25">
      <c r="A61" s="97"/>
      <c r="B61" s="2"/>
      <c r="C61" s="3"/>
      <c r="D61" s="23"/>
      <c r="E61" s="2"/>
      <c r="F61" s="3"/>
      <c r="G61" s="23"/>
      <c r="H61" s="2"/>
      <c r="I61" s="3"/>
      <c r="J61" s="23"/>
      <c r="K61" s="2"/>
      <c r="L61" s="23"/>
      <c r="M61" s="97"/>
      <c r="N61" s="2"/>
      <c r="O61" s="100"/>
      <c r="P61" s="23"/>
      <c r="Q61" s="2"/>
      <c r="R61" s="113"/>
      <c r="S61" s="23"/>
      <c r="T61" s="1"/>
    </row>
    <row r="62" spans="1:20" s="88" customFormat="1" ht="15.75" x14ac:dyDescent="0.25">
      <c r="A62" s="37" t="s">
        <v>61</v>
      </c>
      <c r="B62" s="31">
        <v>28.943000000000001</v>
      </c>
      <c r="C62" s="21">
        <f>+D62/B62</f>
        <v>6.2426942611339527E-2</v>
      </c>
      <c r="D62" s="32">
        <v>1.8068230000000001</v>
      </c>
      <c r="E62" s="31"/>
      <c r="F62" s="21"/>
      <c r="G62" s="32"/>
      <c r="H62" s="31"/>
      <c r="I62" s="21"/>
      <c r="J62" s="32"/>
      <c r="K62" s="31">
        <f>+B62+E62+H62</f>
        <v>28.943000000000001</v>
      </c>
      <c r="L62" s="32">
        <f>+D62+G62+J62</f>
        <v>1.8068230000000001</v>
      </c>
      <c r="M62" s="37" t="s">
        <v>62</v>
      </c>
      <c r="N62" s="31"/>
      <c r="O62" s="138"/>
      <c r="P62" s="32"/>
      <c r="Q62" s="31"/>
      <c r="R62" s="56"/>
      <c r="S62" s="32"/>
      <c r="T62" s="30">
        <f>L62+P62+S62</f>
        <v>1.8068230000000001</v>
      </c>
    </row>
    <row r="63" spans="1:20" ht="4.5" customHeight="1" x14ac:dyDescent="0.25">
      <c r="A63" s="97"/>
      <c r="B63" s="2"/>
      <c r="C63" s="3"/>
      <c r="D63" s="23"/>
      <c r="E63" s="2"/>
      <c r="F63" s="3"/>
      <c r="G63" s="23"/>
      <c r="H63" s="2"/>
      <c r="I63" s="3"/>
      <c r="J63" s="23"/>
      <c r="K63" s="2"/>
      <c r="L63" s="23"/>
      <c r="M63" s="97"/>
      <c r="N63" s="2"/>
      <c r="O63" s="100"/>
      <c r="P63" s="23"/>
      <c r="Q63" s="2"/>
      <c r="R63" s="113"/>
      <c r="S63" s="23"/>
      <c r="T63" s="1"/>
    </row>
    <row r="64" spans="1:20" s="151" customFormat="1" ht="21" thickBot="1" x14ac:dyDescent="0.45">
      <c r="A64" s="152" t="s">
        <v>63</v>
      </c>
      <c r="B64" s="40">
        <f>+B60+B62</f>
        <v>8455.855800270383</v>
      </c>
      <c r="C64" s="153"/>
      <c r="D64" s="154">
        <f>+D60+D62</f>
        <v>866.0375075724578</v>
      </c>
      <c r="E64" s="40">
        <f>+E60+E62</f>
        <v>1440.4082975304264</v>
      </c>
      <c r="F64" s="153"/>
      <c r="G64" s="154">
        <f>+G60+G62</f>
        <v>112.60028850234006</v>
      </c>
      <c r="H64" s="40">
        <f>+H60+H62</f>
        <v>152.97024631389147</v>
      </c>
      <c r="I64" s="153"/>
      <c r="J64" s="154">
        <f>+J60+J62</f>
        <v>9.8940975167051946</v>
      </c>
      <c r="K64" s="40">
        <f>+B64+E64+H64</f>
        <v>10049.2343441147</v>
      </c>
      <c r="L64" s="154">
        <f>+D64+G64+J64</f>
        <v>988.53189359150304</v>
      </c>
      <c r="M64" s="152" t="s">
        <v>63</v>
      </c>
      <c r="N64" s="40">
        <f>+N60+N62</f>
        <v>15.837900272867634</v>
      </c>
      <c r="O64" s="155"/>
      <c r="P64" s="154">
        <f>+P60+P62</f>
        <v>120.92815784679205</v>
      </c>
      <c r="Q64" s="40">
        <f>+Q60+Q62</f>
        <v>263.67116039522068</v>
      </c>
      <c r="R64" s="156"/>
      <c r="S64" s="154">
        <f>+S60+S62</f>
        <v>61.216832428773699</v>
      </c>
      <c r="T64" s="39">
        <f>+T60+T62</f>
        <v>1170.6768838670687</v>
      </c>
    </row>
    <row r="65" spans="1:20" s="151" customFormat="1" ht="20.25" x14ac:dyDescent="0.4">
      <c r="A65" s="89"/>
      <c r="B65" s="43"/>
      <c r="C65" s="157"/>
      <c r="D65" s="158"/>
      <c r="E65" s="43"/>
      <c r="F65" s="159"/>
      <c r="G65" s="158"/>
      <c r="H65" s="43"/>
      <c r="I65" s="159"/>
      <c r="J65" s="158"/>
      <c r="K65" s="43"/>
      <c r="L65" s="158"/>
      <c r="M65" s="89"/>
      <c r="N65" s="43"/>
      <c r="O65" s="46"/>
      <c r="P65" s="158"/>
      <c r="Q65" s="43"/>
      <c r="R65" s="157"/>
      <c r="S65" s="158"/>
      <c r="T65" s="42"/>
    </row>
    <row r="66" spans="1:20" s="88" customFormat="1" ht="21" x14ac:dyDescent="0.4">
      <c r="A66" s="37" t="s">
        <v>64</v>
      </c>
      <c r="B66" s="45"/>
      <c r="C66" s="160"/>
      <c r="D66" s="161">
        <v>21.959248802530002</v>
      </c>
      <c r="E66" s="45"/>
      <c r="F66" s="162"/>
      <c r="G66" s="161"/>
      <c r="H66" s="45"/>
      <c r="I66" s="162"/>
      <c r="J66" s="161"/>
      <c r="K66" s="45"/>
      <c r="L66" s="161">
        <f>D66+G66+J66</f>
        <v>21.959248802530002</v>
      </c>
      <c r="M66" s="37"/>
      <c r="N66" s="45"/>
      <c r="O66" s="163"/>
      <c r="P66" s="161"/>
      <c r="Q66" s="45"/>
      <c r="R66" s="160"/>
      <c r="S66" s="161"/>
      <c r="T66" s="30">
        <f>L66+P66+S66</f>
        <v>21.959248802530002</v>
      </c>
    </row>
    <row r="67" spans="1:20" s="151" customFormat="1" ht="21" thickBot="1" x14ac:dyDescent="0.45">
      <c r="A67" s="152" t="s">
        <v>65</v>
      </c>
      <c r="B67" s="40"/>
      <c r="C67" s="156"/>
      <c r="D67" s="154">
        <f>D64+D66</f>
        <v>887.99675637498785</v>
      </c>
      <c r="E67" s="40"/>
      <c r="F67" s="153"/>
      <c r="G67" s="154"/>
      <c r="H67" s="40"/>
      <c r="I67" s="153"/>
      <c r="J67" s="154"/>
      <c r="K67" s="40"/>
      <c r="L67" s="154">
        <f>L64+L66</f>
        <v>1010.4911423940331</v>
      </c>
      <c r="M67" s="152"/>
      <c r="N67" s="40"/>
      <c r="O67" s="155"/>
      <c r="P67" s="154"/>
      <c r="Q67" s="40"/>
      <c r="R67" s="156"/>
      <c r="S67" s="154"/>
      <c r="T67" s="39">
        <f>T64+T66</f>
        <v>1192.6361326695987</v>
      </c>
    </row>
    <row r="68" spans="1:20" s="151" customFormat="1" ht="20.25" x14ac:dyDescent="0.4">
      <c r="A68" s="164" t="s">
        <v>66</v>
      </c>
      <c r="B68" s="47"/>
      <c r="C68" s="157"/>
      <c r="D68" s="49"/>
      <c r="E68" s="47"/>
      <c r="F68" s="159"/>
      <c r="G68" s="49"/>
      <c r="H68" s="47"/>
      <c r="I68" s="159"/>
      <c r="J68" s="49"/>
      <c r="K68" s="47"/>
      <c r="L68" s="49"/>
      <c r="M68" s="48"/>
      <c r="N68" s="47"/>
      <c r="O68" s="46"/>
      <c r="P68" s="49"/>
      <c r="Q68" s="47"/>
      <c r="R68" s="157"/>
      <c r="S68" s="49"/>
      <c r="T68" s="46"/>
    </row>
    <row r="69" spans="1:20" s="151" customFormat="1" ht="20.25" x14ac:dyDescent="0.4">
      <c r="A69" s="164" t="s">
        <v>67</v>
      </c>
      <c r="B69" s="47"/>
      <c r="C69" s="159"/>
      <c r="D69" s="49"/>
      <c r="E69" s="47"/>
      <c r="F69" s="159"/>
      <c r="G69" s="49"/>
      <c r="H69" s="47"/>
      <c r="I69" s="159"/>
      <c r="J69" s="49"/>
      <c r="K69" s="47"/>
      <c r="L69" s="49"/>
      <c r="M69" s="48"/>
      <c r="N69" s="47"/>
      <c r="O69" s="46"/>
      <c r="P69" s="49"/>
      <c r="Q69" s="47"/>
      <c r="R69" s="157"/>
      <c r="S69" s="49"/>
      <c r="T69" s="46"/>
    </row>
    <row r="70" spans="1:20" s="151" customFormat="1" ht="20.25" x14ac:dyDescent="0.4">
      <c r="A70" s="164"/>
      <c r="B70" s="47"/>
      <c r="C70" s="159"/>
      <c r="D70" s="49"/>
      <c r="E70" s="47"/>
      <c r="F70" s="159"/>
      <c r="G70" s="49"/>
      <c r="H70" s="47"/>
      <c r="I70" s="159"/>
      <c r="J70" s="49"/>
      <c r="K70" s="47"/>
      <c r="L70" s="49"/>
      <c r="M70" s="48"/>
      <c r="N70" s="47"/>
      <c r="O70" s="46"/>
      <c r="P70" s="49"/>
      <c r="Q70" s="47"/>
      <c r="R70" s="157"/>
      <c r="S70" s="49"/>
      <c r="T70" s="46"/>
    </row>
    <row r="71" spans="1:20" s="48" customFormat="1" ht="20.25" x14ac:dyDescent="0.4">
      <c r="B71" s="47"/>
      <c r="C71" s="159"/>
      <c r="D71" s="49"/>
      <c r="E71" s="47"/>
      <c r="F71" s="159"/>
      <c r="G71" s="49"/>
      <c r="H71" s="47"/>
      <c r="I71" s="159"/>
      <c r="J71" s="49"/>
      <c r="K71" s="47"/>
      <c r="L71" s="49"/>
      <c r="N71" s="47"/>
      <c r="O71" s="46"/>
      <c r="P71" s="49"/>
      <c r="Q71" s="47"/>
      <c r="R71" s="157"/>
      <c r="S71" s="49"/>
      <c r="T71" s="46"/>
    </row>
    <row r="72" spans="1:20" s="151" customFormat="1" ht="49.5" x14ac:dyDescent="0.9">
      <c r="A72" s="250" t="s">
        <v>68</v>
      </c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1"/>
    </row>
    <row r="73" spans="1:20" s="151" customFormat="1" ht="20.25" x14ac:dyDescent="0.4">
      <c r="A73" s="48"/>
      <c r="B73" s="47"/>
      <c r="C73" s="157"/>
      <c r="D73" s="49"/>
      <c r="E73" s="47"/>
      <c r="F73" s="157"/>
      <c r="G73" s="49"/>
      <c r="H73" s="47"/>
      <c r="I73" s="157"/>
      <c r="J73" s="49"/>
      <c r="K73" s="47"/>
      <c r="L73" s="49"/>
      <c r="M73" s="48"/>
      <c r="N73" s="47"/>
      <c r="O73" s="157"/>
      <c r="P73" s="49"/>
      <c r="Q73" s="47"/>
      <c r="R73" s="157"/>
      <c r="S73" s="49"/>
      <c r="T73" s="46"/>
    </row>
    <row r="74" spans="1:20" s="151" customFormat="1" ht="38.25" x14ac:dyDescent="0.8">
      <c r="A74" s="51" t="s">
        <v>69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0"/>
    </row>
    <row r="75" spans="1:20" ht="16.5" thickBot="1" x14ac:dyDescent="0.3">
      <c r="B75" s="165"/>
      <c r="C75" s="166"/>
      <c r="D75" s="167"/>
      <c r="E75" s="168"/>
      <c r="F75" s="168"/>
      <c r="G75" s="168"/>
      <c r="H75" s="168"/>
      <c r="I75" s="168"/>
      <c r="J75" s="168"/>
      <c r="K75" s="165"/>
      <c r="L75" s="167"/>
      <c r="N75" s="165"/>
      <c r="O75" s="169"/>
      <c r="P75" s="167"/>
      <c r="Q75" s="168"/>
      <c r="R75" s="168"/>
      <c r="S75" s="168"/>
      <c r="T75" s="52"/>
    </row>
    <row r="76" spans="1:20" ht="23.25" x14ac:dyDescent="0.35">
      <c r="A76" s="79" t="s">
        <v>70</v>
      </c>
      <c r="B76" s="252" t="s">
        <v>1</v>
      </c>
      <c r="C76" s="253"/>
      <c r="D76" s="254"/>
      <c r="E76" s="252" t="s">
        <v>2</v>
      </c>
      <c r="F76" s="253"/>
      <c r="G76" s="254"/>
      <c r="H76" s="252" t="s">
        <v>3</v>
      </c>
      <c r="I76" s="253"/>
      <c r="J76" s="254"/>
      <c r="K76" s="255" t="s">
        <v>71</v>
      </c>
      <c r="L76" s="256"/>
      <c r="M76" s="79" t="s">
        <v>72</v>
      </c>
      <c r="N76" s="252" t="s">
        <v>6</v>
      </c>
      <c r="O76" s="253"/>
      <c r="P76" s="254"/>
      <c r="Q76" s="252" t="s">
        <v>7</v>
      </c>
      <c r="R76" s="253"/>
      <c r="S76" s="254"/>
      <c r="T76" s="54" t="s">
        <v>73</v>
      </c>
    </row>
    <row r="77" spans="1:20" s="53" customFormat="1" ht="15.75" x14ac:dyDescent="0.25">
      <c r="A77" s="37"/>
      <c r="B77" s="31" t="s">
        <v>10</v>
      </c>
      <c r="C77" s="56" t="s">
        <v>11</v>
      </c>
      <c r="D77" s="32" t="s">
        <v>9</v>
      </c>
      <c r="E77" s="31" t="s">
        <v>10</v>
      </c>
      <c r="F77" s="56" t="s">
        <v>11</v>
      </c>
      <c r="G77" s="32" t="s">
        <v>9</v>
      </c>
      <c r="H77" s="31" t="s">
        <v>10</v>
      </c>
      <c r="I77" s="56" t="s">
        <v>11</v>
      </c>
      <c r="J77" s="32" t="s">
        <v>9</v>
      </c>
      <c r="K77" s="82" t="s">
        <v>12</v>
      </c>
      <c r="L77" s="83" t="s">
        <v>9</v>
      </c>
      <c r="M77" s="37"/>
      <c r="N77" s="31" t="s">
        <v>13</v>
      </c>
      <c r="O77" s="84" t="s">
        <v>14</v>
      </c>
      <c r="P77" s="85" t="s">
        <v>9</v>
      </c>
      <c r="Q77" s="58" t="s">
        <v>15</v>
      </c>
      <c r="R77" s="59" t="s">
        <v>16</v>
      </c>
      <c r="S77" s="86" t="s">
        <v>9</v>
      </c>
      <c r="T77" s="55" t="s">
        <v>17</v>
      </c>
    </row>
    <row r="78" spans="1:20" s="53" customFormat="1" ht="15.75" x14ac:dyDescent="0.25">
      <c r="A78" s="37"/>
      <c r="B78" s="31" t="s">
        <v>18</v>
      </c>
      <c r="C78" s="56" t="s">
        <v>19</v>
      </c>
      <c r="D78" s="32"/>
      <c r="E78" s="31" t="s">
        <v>18</v>
      </c>
      <c r="F78" s="56" t="s">
        <v>19</v>
      </c>
      <c r="G78" s="32"/>
      <c r="H78" s="31" t="s">
        <v>18</v>
      </c>
      <c r="I78" s="56" t="s">
        <v>19</v>
      </c>
      <c r="J78" s="32"/>
      <c r="K78" s="31"/>
      <c r="L78" s="32"/>
      <c r="M78" s="37"/>
      <c r="N78" s="31" t="s">
        <v>20</v>
      </c>
      <c r="O78" s="84" t="s">
        <v>21</v>
      </c>
      <c r="P78" s="32"/>
      <c r="Q78" s="58" t="s">
        <v>22</v>
      </c>
      <c r="R78" s="59" t="s">
        <v>19</v>
      </c>
      <c r="S78" s="86"/>
      <c r="T78" s="55" t="s">
        <v>23</v>
      </c>
    </row>
    <row r="79" spans="1:20" s="53" customFormat="1" ht="18.75" thickBot="1" x14ac:dyDescent="0.3">
      <c r="A79" s="89" t="s">
        <v>24</v>
      </c>
      <c r="B79" s="31">
        <v>0</v>
      </c>
      <c r="C79" s="56"/>
      <c r="D79" s="32"/>
      <c r="E79" s="58"/>
      <c r="F79" s="59"/>
      <c r="G79" s="60"/>
      <c r="H79" s="58"/>
      <c r="I79" s="59"/>
      <c r="J79" s="60"/>
      <c r="K79" s="31"/>
      <c r="L79" s="32"/>
      <c r="M79" s="89" t="s">
        <v>24</v>
      </c>
      <c r="N79" s="31"/>
      <c r="O79" s="84"/>
      <c r="P79" s="32"/>
      <c r="Q79" s="58"/>
      <c r="R79" s="59"/>
      <c r="S79" s="86"/>
      <c r="T79" s="57" t="s">
        <v>85</v>
      </c>
    </row>
    <row r="80" spans="1:20" s="53" customFormat="1" ht="15.75" x14ac:dyDescent="0.25">
      <c r="A80" s="91" t="s">
        <v>25</v>
      </c>
      <c r="B80" s="92"/>
      <c r="C80" s="93"/>
      <c r="D80" s="94"/>
      <c r="E80" s="61"/>
      <c r="F80" s="62"/>
      <c r="G80" s="63"/>
      <c r="H80" s="61"/>
      <c r="I80" s="62"/>
      <c r="J80" s="63"/>
      <c r="K80" s="92"/>
      <c r="L80" s="94"/>
      <c r="M80" s="91" t="s">
        <v>25</v>
      </c>
      <c r="N80" s="92"/>
      <c r="O80" s="170"/>
      <c r="P80" s="94"/>
      <c r="Q80" s="61"/>
      <c r="R80" s="62"/>
      <c r="S80" s="96"/>
      <c r="T80" s="13"/>
    </row>
    <row r="81" spans="1:20" ht="15.75" x14ac:dyDescent="0.25">
      <c r="A81" s="97" t="s">
        <v>74</v>
      </c>
      <c r="B81" s="2">
        <f>+$B$9</f>
        <v>4058.6129430000019</v>
      </c>
      <c r="C81" s="3">
        <v>0.14252000000000001</v>
      </c>
      <c r="D81" s="23">
        <f>+B81*C81</f>
        <v>578.43351663636031</v>
      </c>
      <c r="E81" s="99"/>
      <c r="F81" s="113"/>
      <c r="G81" s="98"/>
      <c r="H81" s="99"/>
      <c r="I81" s="101"/>
      <c r="J81" s="98"/>
      <c r="K81" s="2">
        <f>+B81+E81+H81</f>
        <v>4058.6129430000019</v>
      </c>
      <c r="L81" s="23">
        <f>+D81+G81+J81</f>
        <v>578.43351663636031</v>
      </c>
      <c r="M81" s="97" t="s">
        <v>26</v>
      </c>
      <c r="N81" s="2"/>
      <c r="O81" s="100"/>
      <c r="P81" s="23"/>
      <c r="Q81" s="2">
        <f>+$Q$9</f>
        <v>5.0955669885442587</v>
      </c>
      <c r="R81" s="101">
        <v>10.83</v>
      </c>
      <c r="S81" s="23">
        <f>+Q81*R81</f>
        <v>55.184990485934321</v>
      </c>
      <c r="T81" s="1">
        <f>L81+P81+S81</f>
        <v>633.61850712229466</v>
      </c>
    </row>
    <row r="82" spans="1:20" s="106" customFormat="1" ht="20.25" x14ac:dyDescent="0.55000000000000004">
      <c r="A82" s="97" t="s">
        <v>75</v>
      </c>
      <c r="B82" s="6">
        <f>+$B$10</f>
        <v>13.734201678107398</v>
      </c>
      <c r="C82" s="7">
        <v>0.18595</v>
      </c>
      <c r="D82" s="102">
        <f>+B82*C82</f>
        <v>2.5538748020440707</v>
      </c>
      <c r="E82" s="6">
        <f>+$E$10</f>
        <v>47.891437008001141</v>
      </c>
      <c r="F82" s="7">
        <v>0.14252000000000001</v>
      </c>
      <c r="G82" s="102">
        <f>+E82*F82</f>
        <v>6.8254876023803233</v>
      </c>
      <c r="H82" s="6">
        <f>+$H$10</f>
        <v>152.97024631389147</v>
      </c>
      <c r="I82" s="171">
        <v>7.3179999999999995E-2</v>
      </c>
      <c r="J82" s="102">
        <f>+H82*I82</f>
        <v>11.194362625250577</v>
      </c>
      <c r="K82" s="6">
        <f>+B82+E82+H82</f>
        <v>214.59588500000001</v>
      </c>
      <c r="L82" s="102">
        <f>+D82+G82+J82</f>
        <v>20.573725029674971</v>
      </c>
      <c r="M82" s="103" t="s">
        <v>27</v>
      </c>
      <c r="N82" s="6"/>
      <c r="O82" s="104"/>
      <c r="P82" s="102"/>
      <c r="Q82" s="6">
        <f>+$Q$10</f>
        <v>0.12853803053194565</v>
      </c>
      <c r="R82" s="105">
        <v>18.82</v>
      </c>
      <c r="S82" s="102">
        <f>+Q82*R82</f>
        <v>2.4190857346112171</v>
      </c>
      <c r="T82" s="5">
        <f>L82+P82+S82</f>
        <v>22.99281076428619</v>
      </c>
    </row>
    <row r="83" spans="1:20" ht="16.5" thickBot="1" x14ac:dyDescent="0.3">
      <c r="A83" s="107" t="s">
        <v>28</v>
      </c>
      <c r="B83" s="22">
        <f>SUM(B81:B82)</f>
        <v>4072.3471446781091</v>
      </c>
      <c r="C83" s="10"/>
      <c r="D83" s="29">
        <f>SUM(D81:D82)</f>
        <v>580.98739143840442</v>
      </c>
      <c r="E83" s="9">
        <f>SUM(E81:E82)</f>
        <v>47.891437008001141</v>
      </c>
      <c r="F83" s="10"/>
      <c r="G83" s="109">
        <f>SUM(G81:G82)</f>
        <v>6.8254876023803233</v>
      </c>
      <c r="H83" s="9">
        <f>SUM(H81:H82)</f>
        <v>152.97024631389147</v>
      </c>
      <c r="I83" s="65"/>
      <c r="J83" s="110">
        <f>SUM(J81:J82)</f>
        <v>11.194362625250577</v>
      </c>
      <c r="K83" s="22">
        <f>+B83+E83+H83</f>
        <v>4273.2088280000016</v>
      </c>
      <c r="L83" s="29">
        <f>+D83+G83+J83</f>
        <v>599.00724166603538</v>
      </c>
      <c r="M83" s="107" t="s">
        <v>28</v>
      </c>
      <c r="N83" s="22"/>
      <c r="O83" s="111"/>
      <c r="P83" s="29"/>
      <c r="Q83" s="9">
        <f>SUM(Q81:Q82)</f>
        <v>5.2241050190762044</v>
      </c>
      <c r="R83" s="112"/>
      <c r="S83" s="110">
        <f>SUM(S81:S82)</f>
        <v>57.604076220545537</v>
      </c>
      <c r="T83" s="8">
        <f>+T81+T82</f>
        <v>656.61131788658088</v>
      </c>
    </row>
    <row r="84" spans="1:20" ht="6" customHeight="1" thickBot="1" x14ac:dyDescent="0.3">
      <c r="A84" s="97"/>
      <c r="B84" s="2"/>
      <c r="C84" s="3"/>
      <c r="D84" s="23"/>
      <c r="E84" s="12"/>
      <c r="F84" s="3"/>
      <c r="G84" s="114"/>
      <c r="H84" s="68"/>
      <c r="I84" s="66"/>
      <c r="J84" s="114"/>
      <c r="K84" s="2"/>
      <c r="L84" s="23"/>
      <c r="M84" s="97"/>
      <c r="N84" s="2"/>
      <c r="O84" s="100"/>
      <c r="P84" s="23"/>
      <c r="Q84" s="68"/>
      <c r="R84" s="115"/>
      <c r="S84" s="114"/>
      <c r="T84" s="1"/>
    </row>
    <row r="85" spans="1:20" ht="15.75" x14ac:dyDescent="0.25">
      <c r="A85" s="91" t="s">
        <v>29</v>
      </c>
      <c r="B85" s="25"/>
      <c r="C85" s="15"/>
      <c r="D85" s="26"/>
      <c r="E85" s="14"/>
      <c r="F85" s="15"/>
      <c r="G85" s="117"/>
      <c r="H85" s="69"/>
      <c r="I85" s="70"/>
      <c r="J85" s="117"/>
      <c r="K85" s="25"/>
      <c r="L85" s="26"/>
      <c r="M85" s="91" t="s">
        <v>29</v>
      </c>
      <c r="N85" s="25"/>
      <c r="O85" s="118"/>
      <c r="P85" s="26"/>
      <c r="Q85" s="69"/>
      <c r="R85" s="119"/>
      <c r="S85" s="117"/>
      <c r="T85" s="13"/>
    </row>
    <row r="86" spans="1:20" s="106" customFormat="1" ht="15.75" x14ac:dyDescent="0.25">
      <c r="A86" s="97" t="s">
        <v>30</v>
      </c>
      <c r="B86" s="2">
        <f>+$B$14</f>
        <v>39.663721927690752</v>
      </c>
      <c r="C86" s="3">
        <v>0.15110999999999999</v>
      </c>
      <c r="D86" s="23">
        <f>+B86*C86</f>
        <v>5.9935850204933496</v>
      </c>
      <c r="E86" s="2">
        <f>+$E$14</f>
        <v>191.61298807230926</v>
      </c>
      <c r="F86" s="3">
        <v>0.13294</v>
      </c>
      <c r="G86" s="23">
        <f>+E86*F86</f>
        <v>25.473030634332794</v>
      </c>
      <c r="H86" s="2"/>
      <c r="I86" s="66"/>
      <c r="J86" s="23"/>
      <c r="K86" s="2">
        <f>+B86+E86+H86</f>
        <v>231.27671000000001</v>
      </c>
      <c r="L86" s="23">
        <f>+D86+G86+J86</f>
        <v>31.466615654826143</v>
      </c>
      <c r="M86" s="97" t="s">
        <v>30</v>
      </c>
      <c r="N86" s="2"/>
      <c r="O86" s="100"/>
      <c r="P86" s="23"/>
      <c r="Q86" s="2">
        <f>+$Q$14</f>
        <v>0.28559337614451852</v>
      </c>
      <c r="R86" s="101">
        <v>12.65</v>
      </c>
      <c r="S86" s="23">
        <f>+Q86*R86</f>
        <v>3.6127562082281592</v>
      </c>
      <c r="T86" s="1">
        <f>L86+P86+S86</f>
        <v>35.079371863054305</v>
      </c>
    </row>
    <row r="87" spans="1:20" ht="15.75" x14ac:dyDescent="0.25">
      <c r="A87" s="97" t="s">
        <v>76</v>
      </c>
      <c r="B87" s="2">
        <f>+$B$15</f>
        <v>1317.203537853293</v>
      </c>
      <c r="C87" s="3">
        <v>0.11045000000000001</v>
      </c>
      <c r="D87" s="23">
        <f>+B87*C87</f>
        <v>145.48513075589622</v>
      </c>
      <c r="E87" s="172">
        <f>+$E$15</f>
        <v>1118.0914181467069</v>
      </c>
      <c r="F87" s="3">
        <v>7.8140000000000001E-2</v>
      </c>
      <c r="G87" s="23">
        <f>+E87*F87</f>
        <v>87.367663413983678</v>
      </c>
      <c r="H87" s="2"/>
      <c r="I87" s="66"/>
      <c r="J87" s="23"/>
      <c r="K87" s="2">
        <f>+B87+E87+H87</f>
        <v>2435.2949559999997</v>
      </c>
      <c r="L87" s="23">
        <f>+D87+G87+J87</f>
        <v>232.8527941698799</v>
      </c>
      <c r="M87" s="97" t="s">
        <v>31</v>
      </c>
      <c r="N87" s="2">
        <f>+$N$15</f>
        <v>7.2438213089368411</v>
      </c>
      <c r="O87" s="100">
        <v>10.343999999999999</v>
      </c>
      <c r="P87" s="23">
        <f>+N87*O87</f>
        <v>74.930087619642677</v>
      </c>
      <c r="Q87" s="99"/>
      <c r="R87" s="101"/>
      <c r="S87" s="23"/>
      <c r="T87" s="1">
        <f>L87+P87+S87</f>
        <v>307.78288178952255</v>
      </c>
    </row>
    <row r="88" spans="1:20" ht="15.75" x14ac:dyDescent="0.25">
      <c r="A88" s="97" t="s">
        <v>32</v>
      </c>
      <c r="B88" s="2"/>
      <c r="C88" s="3"/>
      <c r="D88" s="23"/>
      <c r="E88" s="12"/>
      <c r="F88" s="3"/>
      <c r="G88" s="114"/>
      <c r="H88" s="68"/>
      <c r="I88" s="66"/>
      <c r="J88" s="114"/>
      <c r="K88" s="2"/>
      <c r="L88" s="23"/>
      <c r="M88" s="97" t="s">
        <v>32</v>
      </c>
      <c r="N88" s="2"/>
      <c r="O88" s="100"/>
      <c r="P88" s="23"/>
      <c r="Q88" s="68"/>
      <c r="R88" s="115"/>
      <c r="S88" s="114"/>
      <c r="T88" s="1"/>
    </row>
    <row r="89" spans="1:20" ht="15.75" x14ac:dyDescent="0.25">
      <c r="A89" s="120" t="s">
        <v>33</v>
      </c>
      <c r="B89" s="2">
        <f>+$B$17</f>
        <v>249.74173999999999</v>
      </c>
      <c r="C89" s="3">
        <v>7.8490000000000004E-2</v>
      </c>
      <c r="D89" s="23">
        <f>+B89*C89</f>
        <v>19.602229172600001</v>
      </c>
      <c r="E89" s="172"/>
      <c r="F89" s="3"/>
      <c r="G89" s="23"/>
      <c r="H89" s="2"/>
      <c r="I89" s="66"/>
      <c r="J89" s="23"/>
      <c r="K89" s="2">
        <f>+B89+E89+H89</f>
        <v>249.74173999999999</v>
      </c>
      <c r="L89" s="23">
        <f>+D89+G89+J89</f>
        <v>19.602229172600001</v>
      </c>
      <c r="M89" s="120" t="s">
        <v>33</v>
      </c>
      <c r="N89" s="2">
        <f>+$N$17</f>
        <v>0.51897631547249057</v>
      </c>
      <c r="O89" s="100">
        <v>13.045999999999999</v>
      </c>
      <c r="P89" s="23">
        <f>+N89*O89</f>
        <v>6.7705650116541118</v>
      </c>
      <c r="Q89" s="99"/>
      <c r="R89" s="101"/>
      <c r="S89" s="23"/>
      <c r="T89" s="1">
        <f>L89+P89+S89</f>
        <v>26.372794184254111</v>
      </c>
    </row>
    <row r="90" spans="1:20" ht="15.75" x14ac:dyDescent="0.25">
      <c r="A90" s="120" t="s">
        <v>34</v>
      </c>
      <c r="B90" s="27">
        <f>+$B$18</f>
        <v>146.55318664881295</v>
      </c>
      <c r="C90" s="18">
        <f>+C89</f>
        <v>7.8490000000000004E-2</v>
      </c>
      <c r="D90" s="122">
        <f>+B90*C90</f>
        <v>11.502959620065329</v>
      </c>
      <c r="E90" s="17"/>
      <c r="F90" s="18"/>
      <c r="G90" s="124"/>
      <c r="H90" s="123"/>
      <c r="I90" s="71"/>
      <c r="J90" s="124"/>
      <c r="K90" s="27">
        <f>+B90+E90+H90</f>
        <v>146.55318664881295</v>
      </c>
      <c r="L90" s="122">
        <f>+D90+G90+J90</f>
        <v>11.502959620065329</v>
      </c>
      <c r="M90" s="120" t="s">
        <v>34</v>
      </c>
      <c r="N90" s="27">
        <f>+$N$18</f>
        <v>0.3358797947591296</v>
      </c>
      <c r="O90" s="125">
        <v>12.725999999999999</v>
      </c>
      <c r="P90" s="122">
        <f>+N90*O90</f>
        <v>4.2744062681046833</v>
      </c>
      <c r="Q90" s="123"/>
      <c r="R90" s="126"/>
      <c r="S90" s="124"/>
      <c r="T90" s="16">
        <f>L90+P90+S90</f>
        <v>15.777365888170014</v>
      </c>
    </row>
    <row r="91" spans="1:20" ht="20.25" x14ac:dyDescent="0.55000000000000004">
      <c r="A91" s="97" t="s">
        <v>35</v>
      </c>
      <c r="B91" s="6">
        <f>SUM(B89:B90)</f>
        <v>396.29492664881298</v>
      </c>
      <c r="C91" s="7"/>
      <c r="D91" s="102">
        <f>SUM(D89:D90)</f>
        <v>31.105188792665331</v>
      </c>
      <c r="E91" s="19"/>
      <c r="F91" s="7"/>
      <c r="G91" s="130"/>
      <c r="H91" s="129"/>
      <c r="I91" s="171"/>
      <c r="J91" s="130"/>
      <c r="K91" s="6">
        <f>+B91+E91+H91</f>
        <v>396.29492664881298</v>
      </c>
      <c r="L91" s="102">
        <f>+D91+G91+J91</f>
        <v>31.105188792665331</v>
      </c>
      <c r="M91" s="103" t="s">
        <v>35</v>
      </c>
      <c r="N91" s="6">
        <f>SUM(N89:N90)</f>
        <v>0.85485611023162011</v>
      </c>
      <c r="O91" s="104"/>
      <c r="P91" s="102">
        <f>SUM(P89:P90)</f>
        <v>11.044971279758794</v>
      </c>
      <c r="Q91" s="129"/>
      <c r="R91" s="131"/>
      <c r="S91" s="130"/>
      <c r="T91" s="5">
        <f>+T89+T90</f>
        <v>42.150160072424129</v>
      </c>
    </row>
    <row r="92" spans="1:20" ht="6.6" customHeight="1" x14ac:dyDescent="0.25">
      <c r="A92" s="97"/>
      <c r="B92" s="2"/>
      <c r="C92" s="3"/>
      <c r="D92" s="23"/>
      <c r="E92" s="12"/>
      <c r="F92" s="3"/>
      <c r="G92" s="114"/>
      <c r="H92" s="68"/>
      <c r="I92" s="66"/>
      <c r="J92" s="114"/>
      <c r="K92" s="2"/>
      <c r="L92" s="23"/>
      <c r="M92" s="97"/>
      <c r="N92" s="2"/>
      <c r="O92" s="100"/>
      <c r="P92" s="23"/>
      <c r="Q92" s="68"/>
      <c r="R92" s="115"/>
      <c r="S92" s="114"/>
      <c r="T92" s="1"/>
    </row>
    <row r="93" spans="1:20" ht="16.5" thickBot="1" x14ac:dyDescent="0.3">
      <c r="A93" s="107" t="s">
        <v>28</v>
      </c>
      <c r="B93" s="22">
        <f>+B86+B87+B91</f>
        <v>1753.1621864297967</v>
      </c>
      <c r="C93" s="10"/>
      <c r="D93" s="29">
        <f>+D86+D87+D91</f>
        <v>182.58390456905491</v>
      </c>
      <c r="E93" s="9">
        <f>+E86+E87+E91</f>
        <v>1309.7044062190162</v>
      </c>
      <c r="F93" s="10"/>
      <c r="G93" s="29">
        <f>+G86+G87+G91</f>
        <v>112.84069404831646</v>
      </c>
      <c r="H93" s="132"/>
      <c r="I93" s="65"/>
      <c r="J93" s="133"/>
      <c r="K93" s="22">
        <f>+B93+E93+H93</f>
        <v>3062.8665926488129</v>
      </c>
      <c r="L93" s="29">
        <f>+D93+G93+J93</f>
        <v>295.42459861737137</v>
      </c>
      <c r="M93" s="107" t="s">
        <v>28</v>
      </c>
      <c r="N93" s="22">
        <f>+N86+N87+N91</f>
        <v>8.0986774191684603</v>
      </c>
      <c r="O93" s="111"/>
      <c r="P93" s="29">
        <f>+P86+P87+P91</f>
        <v>85.975058899401475</v>
      </c>
      <c r="Q93" s="9">
        <f>+Q86+Q87+Q91</f>
        <v>0.28559337614451852</v>
      </c>
      <c r="R93" s="112"/>
      <c r="S93" s="29">
        <f>+S86+S87+S91</f>
        <v>3.6127562082281592</v>
      </c>
      <c r="T93" s="8">
        <f>L93+P93+S93</f>
        <v>385.01241372500101</v>
      </c>
    </row>
    <row r="94" spans="1:20" ht="5.25" customHeight="1" thickBot="1" x14ac:dyDescent="0.3">
      <c r="A94" s="97"/>
      <c r="B94" s="2"/>
      <c r="C94" s="3"/>
      <c r="D94" s="23"/>
      <c r="E94" s="12"/>
      <c r="F94" s="3"/>
      <c r="G94" s="23"/>
      <c r="H94" s="68"/>
      <c r="I94" s="66"/>
      <c r="J94" s="114"/>
      <c r="K94" s="2"/>
      <c r="L94" s="23"/>
      <c r="M94" s="97"/>
      <c r="N94" s="2"/>
      <c r="O94" s="100"/>
      <c r="P94" s="23"/>
      <c r="Q94" s="12"/>
      <c r="R94" s="115"/>
      <c r="S94" s="23"/>
      <c r="T94" s="11"/>
    </row>
    <row r="95" spans="1:20" ht="15.75" x14ac:dyDescent="0.25">
      <c r="A95" s="91" t="s">
        <v>36</v>
      </c>
      <c r="B95" s="25"/>
      <c r="C95" s="15"/>
      <c r="D95" s="26"/>
      <c r="E95" s="14"/>
      <c r="F95" s="15"/>
      <c r="G95" s="26"/>
      <c r="H95" s="69"/>
      <c r="I95" s="70"/>
      <c r="J95" s="117"/>
      <c r="K95" s="25"/>
      <c r="L95" s="26"/>
      <c r="M95" s="91" t="s">
        <v>36</v>
      </c>
      <c r="N95" s="25"/>
      <c r="O95" s="118"/>
      <c r="P95" s="26"/>
      <c r="Q95" s="14"/>
      <c r="R95" s="119"/>
      <c r="S95" s="26"/>
      <c r="T95" s="13"/>
    </row>
    <row r="96" spans="1:20" s="106" customFormat="1" ht="15.75" x14ac:dyDescent="0.25">
      <c r="A96" s="97" t="s">
        <v>37</v>
      </c>
      <c r="B96" s="2">
        <f>+$B$24</f>
        <v>175.34900769659092</v>
      </c>
      <c r="C96" s="3">
        <v>9.9979999999999999E-2</v>
      </c>
      <c r="D96" s="23">
        <f>+B96*C96</f>
        <v>17.531393789505159</v>
      </c>
      <c r="E96" s="2">
        <f>+$E$24</f>
        <v>82.812454303409055</v>
      </c>
      <c r="F96" s="3">
        <v>7.6369999999999993E-2</v>
      </c>
      <c r="G96" s="23">
        <f>+E96*F96</f>
        <v>6.3243871351513494</v>
      </c>
      <c r="H96" s="2"/>
      <c r="I96" s="66"/>
      <c r="J96" s="23"/>
      <c r="K96" s="2">
        <f>+B96+E96+H96</f>
        <v>258.16146199999997</v>
      </c>
      <c r="L96" s="23">
        <f>+D96+G96+J96</f>
        <v>23.855780924656507</v>
      </c>
      <c r="M96" s="97" t="s">
        <v>37</v>
      </c>
      <c r="N96" s="2">
        <f>+$N$24</f>
        <v>1.0312736723558866</v>
      </c>
      <c r="O96" s="100">
        <v>7.6440000000000001</v>
      </c>
      <c r="P96" s="23">
        <f>+N96*O96</f>
        <v>7.8830559514883971</v>
      </c>
      <c r="Q96" s="99"/>
      <c r="R96" s="101"/>
      <c r="S96" s="23"/>
      <c r="T96" s="1">
        <f>L96+P96+S96</f>
        <v>31.738836876144905</v>
      </c>
    </row>
    <row r="97" spans="1:20" s="106" customFormat="1" ht="15.75" x14ac:dyDescent="0.25">
      <c r="A97" s="97" t="s">
        <v>38</v>
      </c>
      <c r="B97" s="2">
        <f>+$B$25</f>
        <v>498.77223600000002</v>
      </c>
      <c r="C97" s="3">
        <v>7.127E-2</v>
      </c>
      <c r="D97" s="23">
        <f>+B97*C97</f>
        <v>35.547497259720004</v>
      </c>
      <c r="E97" s="2"/>
      <c r="F97" s="173"/>
      <c r="G97" s="23"/>
      <c r="H97" s="2"/>
      <c r="I97" s="66"/>
      <c r="J97" s="23"/>
      <c r="K97" s="2">
        <f>+B97+E97+H97</f>
        <v>498.77223600000002</v>
      </c>
      <c r="L97" s="23">
        <f>+D97+G97+J97</f>
        <v>35.547497259720004</v>
      </c>
      <c r="M97" s="97" t="s">
        <v>38</v>
      </c>
      <c r="N97" s="2">
        <f>+$N$25</f>
        <v>1.4581205702936961</v>
      </c>
      <c r="O97" s="100">
        <v>12.304</v>
      </c>
      <c r="P97" s="23">
        <f>+N97*O97</f>
        <v>17.940715496893638</v>
      </c>
      <c r="Q97" s="99"/>
      <c r="R97" s="101"/>
      <c r="S97" s="23"/>
      <c r="T97" s="1">
        <f>L97+P97+S97</f>
        <v>53.488212756613642</v>
      </c>
    </row>
    <row r="98" spans="1:20" s="106" customFormat="1" ht="15.75" x14ac:dyDescent="0.25">
      <c r="A98" s="97" t="s">
        <v>39</v>
      </c>
      <c r="B98" s="2"/>
      <c r="C98" s="3"/>
      <c r="D98" s="23"/>
      <c r="E98" s="2"/>
      <c r="F98" s="173"/>
      <c r="G98" s="23"/>
      <c r="H98" s="2"/>
      <c r="I98" s="66"/>
      <c r="J98" s="23"/>
      <c r="K98" s="2"/>
      <c r="L98" s="23"/>
      <c r="M98" s="97" t="s">
        <v>39</v>
      </c>
      <c r="N98" s="2"/>
      <c r="O98" s="100"/>
      <c r="P98" s="23"/>
      <c r="Q98" s="99"/>
      <c r="R98" s="101"/>
      <c r="S98" s="23"/>
      <c r="T98" s="1"/>
    </row>
    <row r="99" spans="1:20" s="106" customFormat="1" ht="15.75" x14ac:dyDescent="0.25">
      <c r="A99" s="120" t="s">
        <v>33</v>
      </c>
      <c r="B99" s="2">
        <f>+$B$27</f>
        <v>55.638154321808983</v>
      </c>
      <c r="C99" s="3">
        <v>7.0480000000000001E-2</v>
      </c>
      <c r="D99" s="23">
        <f>+B99*C99</f>
        <v>3.9213771166010973</v>
      </c>
      <c r="E99" s="2"/>
      <c r="F99" s="173"/>
      <c r="G99" s="23"/>
      <c r="H99" s="174"/>
      <c r="I99" s="66"/>
      <c r="J99" s="23"/>
      <c r="K99" s="2">
        <f>+B99+E99+H99</f>
        <v>55.638154321808983</v>
      </c>
      <c r="L99" s="23">
        <f>+D99+G99+J99</f>
        <v>3.9213771166010973</v>
      </c>
      <c r="M99" s="120" t="s">
        <v>33</v>
      </c>
      <c r="N99" s="2">
        <f>+$N$27</f>
        <v>0.13885373541637303</v>
      </c>
      <c r="O99" s="100">
        <v>11.587</v>
      </c>
      <c r="P99" s="23">
        <f>+N99*O99</f>
        <v>1.6088982322695142</v>
      </c>
      <c r="Q99" s="99"/>
      <c r="R99" s="101"/>
      <c r="S99" s="23"/>
      <c r="T99" s="1">
        <f>L99+P99+S99</f>
        <v>5.530275348870612</v>
      </c>
    </row>
    <row r="100" spans="1:20" ht="15.75" x14ac:dyDescent="0.25">
      <c r="A100" s="120" t="s">
        <v>34</v>
      </c>
      <c r="B100" s="27">
        <f>+$B$28</f>
        <v>169.20106100000001</v>
      </c>
      <c r="C100" s="18">
        <f>+C99</f>
        <v>7.0480000000000001E-2</v>
      </c>
      <c r="D100" s="122">
        <f>+B100*C100</f>
        <v>11.925290779280001</v>
      </c>
      <c r="E100" s="27"/>
      <c r="F100" s="173"/>
      <c r="G100" s="124"/>
      <c r="H100" s="174"/>
      <c r="I100" s="71"/>
      <c r="J100" s="124"/>
      <c r="K100" s="27">
        <f>+B100+E100+H100</f>
        <v>169.20106100000001</v>
      </c>
      <c r="L100" s="122">
        <f>+D100+G100+J100</f>
        <v>11.925290779280001</v>
      </c>
      <c r="M100" s="120" t="s">
        <v>34</v>
      </c>
      <c r="N100" s="27">
        <f>+$N$28</f>
        <v>0.27839514830766598</v>
      </c>
      <c r="O100" s="125">
        <v>11.266999999999999</v>
      </c>
      <c r="P100" s="122">
        <f>+N100*O100</f>
        <v>3.1366781359824727</v>
      </c>
      <c r="Q100" s="123"/>
      <c r="R100" s="126"/>
      <c r="S100" s="124"/>
      <c r="T100" s="16">
        <f>L100+P100+S100</f>
        <v>15.061968915262474</v>
      </c>
    </row>
    <row r="101" spans="1:20" s="106" customFormat="1" ht="15.75" x14ac:dyDescent="0.25">
      <c r="A101" s="97" t="s">
        <v>35</v>
      </c>
      <c r="B101" s="2">
        <f>SUM(B99:B100)</f>
        <v>224.83921532180898</v>
      </c>
      <c r="C101" s="3"/>
      <c r="D101" s="23">
        <f>SUM(D99:D100)</f>
        <v>15.846667895881097</v>
      </c>
      <c r="E101" s="2"/>
      <c r="F101" s="173"/>
      <c r="G101" s="23"/>
      <c r="H101" s="174"/>
      <c r="I101" s="66"/>
      <c r="J101" s="23"/>
      <c r="K101" s="2">
        <f>+B101+E101+H101</f>
        <v>224.83921532180898</v>
      </c>
      <c r="L101" s="23">
        <f>+D101+G101+J101</f>
        <v>15.846667895881097</v>
      </c>
      <c r="M101" s="97" t="s">
        <v>35</v>
      </c>
      <c r="N101" s="2">
        <f>SUM(N99:N100)</f>
        <v>0.41724888372403901</v>
      </c>
      <c r="O101" s="100"/>
      <c r="P101" s="23">
        <f>SUM(P99:P100)</f>
        <v>4.7455763682519869</v>
      </c>
      <c r="Q101" s="99"/>
      <c r="R101" s="101"/>
      <c r="S101" s="23"/>
      <c r="T101" s="1">
        <f>+T99+T100</f>
        <v>20.592244264133086</v>
      </c>
    </row>
    <row r="102" spans="1:20" ht="15.75" x14ac:dyDescent="0.25">
      <c r="A102" s="97" t="s">
        <v>77</v>
      </c>
      <c r="B102" s="2"/>
      <c r="C102" s="3"/>
      <c r="D102" s="23"/>
      <c r="E102" s="2"/>
      <c r="F102" s="173"/>
      <c r="G102" s="23"/>
      <c r="H102" s="174"/>
      <c r="I102" s="66"/>
      <c r="J102" s="114"/>
      <c r="K102" s="2"/>
      <c r="L102" s="23"/>
      <c r="M102" s="97" t="s">
        <v>40</v>
      </c>
      <c r="N102" s="2"/>
      <c r="O102" s="100"/>
      <c r="P102" s="23"/>
      <c r="Q102" s="12"/>
      <c r="R102" s="115"/>
      <c r="S102" s="23"/>
      <c r="T102" s="1"/>
    </row>
    <row r="103" spans="1:20" ht="15.75" x14ac:dyDescent="0.25">
      <c r="A103" s="120" t="s">
        <v>33</v>
      </c>
      <c r="B103" s="2">
        <f>+$B$31</f>
        <v>197.774478792</v>
      </c>
      <c r="C103" s="3">
        <v>7.0480000000000001E-2</v>
      </c>
      <c r="D103" s="23">
        <f>+B103*C103</f>
        <v>13.93914526526016</v>
      </c>
      <c r="E103" s="2"/>
      <c r="F103" s="173"/>
      <c r="G103" s="23"/>
      <c r="H103" s="174"/>
      <c r="I103" s="66"/>
      <c r="J103" s="114"/>
      <c r="K103" s="2">
        <f>+B103+E103+H103</f>
        <v>197.774478792</v>
      </c>
      <c r="L103" s="23">
        <f>+D103+G103+J103</f>
        <v>13.93914526526016</v>
      </c>
      <c r="M103" s="120" t="s">
        <v>33</v>
      </c>
      <c r="N103" s="2">
        <f>+$N$31</f>
        <v>0.50875262860707193</v>
      </c>
      <c r="O103" s="100">
        <v>8.157</v>
      </c>
      <c r="P103" s="23">
        <f>+N103*O103</f>
        <v>4.1498951915478859</v>
      </c>
      <c r="Q103" s="12"/>
      <c r="R103" s="115"/>
      <c r="S103" s="23"/>
      <c r="T103" s="1">
        <f>L103+P103+S103</f>
        <v>18.089040456808046</v>
      </c>
    </row>
    <row r="104" spans="1:20" ht="15.75" x14ac:dyDescent="0.25">
      <c r="A104" s="120" t="s">
        <v>34</v>
      </c>
      <c r="B104" s="27">
        <f>+$B$32</f>
        <v>498.81193035106452</v>
      </c>
      <c r="C104" s="18">
        <f>+C103</f>
        <v>7.0480000000000001E-2</v>
      </c>
      <c r="D104" s="122">
        <f>+B104*C104</f>
        <v>35.156264851143028</v>
      </c>
      <c r="E104" s="27"/>
      <c r="F104" s="173"/>
      <c r="G104" s="122"/>
      <c r="H104" s="174"/>
      <c r="I104" s="71"/>
      <c r="J104" s="124"/>
      <c r="K104" s="27">
        <f>+B104+E104+H104</f>
        <v>498.81193035106452</v>
      </c>
      <c r="L104" s="122">
        <f>+D104+G104+J104</f>
        <v>35.156264851143028</v>
      </c>
      <c r="M104" s="120" t="s">
        <v>34</v>
      </c>
      <c r="N104" s="27">
        <f>+$N$32</f>
        <v>1.0821949502704906</v>
      </c>
      <c r="O104" s="125">
        <v>7.8369999999999997</v>
      </c>
      <c r="P104" s="122">
        <f>+N104*O104</f>
        <v>8.4811618252698349</v>
      </c>
      <c r="Q104" s="17"/>
      <c r="R104" s="126"/>
      <c r="S104" s="122"/>
      <c r="T104" s="16">
        <f>L104+P104+S104</f>
        <v>43.637426676412865</v>
      </c>
    </row>
    <row r="105" spans="1:20" ht="15.75" x14ac:dyDescent="0.25">
      <c r="A105" s="97" t="s">
        <v>35</v>
      </c>
      <c r="B105" s="2">
        <f>SUM(B103:B104)</f>
        <v>696.58640914306454</v>
      </c>
      <c r="C105" s="3"/>
      <c r="D105" s="23">
        <f>SUM(D103:D104)</f>
        <v>49.095410116403187</v>
      </c>
      <c r="E105" s="2"/>
      <c r="F105" s="173"/>
      <c r="G105" s="23"/>
      <c r="H105" s="174"/>
      <c r="I105" s="66"/>
      <c r="J105" s="114"/>
      <c r="K105" s="2">
        <f>+B105+E105+H105</f>
        <v>696.58640914306454</v>
      </c>
      <c r="L105" s="23">
        <f>+D105+G105+J105</f>
        <v>49.095410116403187</v>
      </c>
      <c r="M105" s="97" t="s">
        <v>35</v>
      </c>
      <c r="N105" s="2">
        <f>SUM(N103:N104)</f>
        <v>1.5909475788775627</v>
      </c>
      <c r="O105" s="100"/>
      <c r="P105" s="23">
        <f>SUM(P103:P104)</f>
        <v>12.631057016817721</v>
      </c>
      <c r="Q105" s="12"/>
      <c r="R105" s="115"/>
      <c r="S105" s="23"/>
      <c r="T105" s="1">
        <f>+T103+T104</f>
        <v>61.726467133220908</v>
      </c>
    </row>
    <row r="106" spans="1:20" s="53" customFormat="1" ht="21" x14ac:dyDescent="0.25">
      <c r="A106" s="97" t="s">
        <v>41</v>
      </c>
      <c r="B106" s="31">
        <f>+B101+B105</f>
        <v>921.42562446487352</v>
      </c>
      <c r="C106" s="21"/>
      <c r="D106" s="32">
        <f>+D101+D105</f>
        <v>64.942078012284284</v>
      </c>
      <c r="E106" s="20"/>
      <c r="F106" s="173"/>
      <c r="G106" s="86"/>
      <c r="H106" s="174"/>
      <c r="I106" s="67"/>
      <c r="J106" s="137"/>
      <c r="K106" s="31">
        <f>+K101+K105</f>
        <v>921.42562446487352</v>
      </c>
      <c r="L106" s="32">
        <f>+L101+L105</f>
        <v>64.942078012284284</v>
      </c>
      <c r="M106" s="97" t="s">
        <v>42</v>
      </c>
      <c r="N106" s="20">
        <f>+N101+N105</f>
        <v>2.0081964626016018</v>
      </c>
      <c r="O106" s="138"/>
      <c r="P106" s="32">
        <f>+P101+P105</f>
        <v>17.376633385069709</v>
      </c>
      <c r="Q106" s="58"/>
      <c r="R106" s="59"/>
      <c r="S106" s="86"/>
      <c r="T106" s="1">
        <f>+T101+T105</f>
        <v>82.318711397353994</v>
      </c>
    </row>
    <row r="107" spans="1:20" s="53" customFormat="1" ht="8.4499999999999993" customHeight="1" x14ac:dyDescent="0.25">
      <c r="A107" s="97"/>
      <c r="B107" s="31"/>
      <c r="C107" s="21"/>
      <c r="D107" s="32"/>
      <c r="E107" s="20"/>
      <c r="F107" s="175"/>
      <c r="G107" s="86"/>
      <c r="H107" s="176"/>
      <c r="I107" s="67"/>
      <c r="J107" s="137"/>
      <c r="K107" s="31"/>
      <c r="L107" s="32"/>
      <c r="M107" s="97"/>
      <c r="N107" s="20"/>
      <c r="O107" s="138"/>
      <c r="P107" s="32"/>
      <c r="Q107" s="58"/>
      <c r="R107" s="59"/>
      <c r="S107" s="86"/>
      <c r="T107" s="1"/>
    </row>
    <row r="108" spans="1:20" s="53" customFormat="1" ht="18.75" x14ac:dyDescent="0.25">
      <c r="A108" s="97" t="s">
        <v>78</v>
      </c>
      <c r="B108" s="31">
        <v>0</v>
      </c>
      <c r="C108" s="21"/>
      <c r="D108" s="32">
        <f>+B108*C108</f>
        <v>0</v>
      </c>
      <c r="E108" s="20"/>
      <c r="F108" s="175"/>
      <c r="G108" s="86"/>
      <c r="H108" s="58"/>
      <c r="I108" s="67"/>
      <c r="J108" s="137"/>
      <c r="K108" s="31">
        <f>+B108+E108+H108</f>
        <v>0</v>
      </c>
      <c r="L108" s="32">
        <f>+D108+G108+J108</f>
        <v>0</v>
      </c>
      <c r="M108" s="97"/>
      <c r="N108" s="2"/>
      <c r="O108" s="100">
        <v>0</v>
      </c>
      <c r="P108" s="23">
        <f>+N108*O108</f>
        <v>0</v>
      </c>
      <c r="Q108" s="31"/>
      <c r="R108" s="177"/>
      <c r="S108" s="32"/>
      <c r="T108" s="1">
        <f>L108+P108+S108</f>
        <v>0</v>
      </c>
    </row>
    <row r="109" spans="1:20" ht="9" customHeight="1" x14ac:dyDescent="0.25">
      <c r="A109" s="97"/>
      <c r="B109" s="2"/>
      <c r="C109" s="3"/>
      <c r="D109" s="23"/>
      <c r="E109" s="12"/>
      <c r="F109" s="173"/>
      <c r="G109" s="114"/>
      <c r="H109" s="68"/>
      <c r="I109" s="66"/>
      <c r="J109" s="114"/>
      <c r="K109" s="2"/>
      <c r="L109" s="23"/>
      <c r="M109" s="97"/>
      <c r="N109" s="2"/>
      <c r="O109" s="100"/>
      <c r="P109" s="23"/>
      <c r="Q109" s="12"/>
      <c r="R109" s="115"/>
      <c r="S109" s="178"/>
      <c r="T109" s="1"/>
    </row>
    <row r="110" spans="1:20" s="53" customFormat="1" ht="16.5" thickBot="1" x14ac:dyDescent="0.3">
      <c r="A110" s="107" t="s">
        <v>44</v>
      </c>
      <c r="B110" s="22">
        <f>+B96+B97+B106+B108</f>
        <v>1595.5468681614643</v>
      </c>
      <c r="C110" s="10"/>
      <c r="D110" s="29">
        <f>+D96+D97+D106+D108</f>
        <v>118.02096906150945</v>
      </c>
      <c r="E110" s="9">
        <f>+E96+E97+E106</f>
        <v>82.812454303409055</v>
      </c>
      <c r="F110" s="10"/>
      <c r="G110" s="29">
        <f>+G96+G97+G106</f>
        <v>6.3243871351513494</v>
      </c>
      <c r="H110" s="132"/>
      <c r="I110" s="65"/>
      <c r="J110" s="133"/>
      <c r="K110" s="22">
        <f>+K96+K97+K106+K108</f>
        <v>1678.3593224648735</v>
      </c>
      <c r="L110" s="29">
        <f>+L96+L97+L106+L108</f>
        <v>124.34535619666079</v>
      </c>
      <c r="M110" s="107" t="s">
        <v>44</v>
      </c>
      <c r="N110" s="9">
        <f>+N96+N97+N106+N108</f>
        <v>4.4975907052511843</v>
      </c>
      <c r="O110" s="111"/>
      <c r="P110" s="29">
        <f>+P96+P97+P106+P108</f>
        <v>43.200404833451742</v>
      </c>
      <c r="Q110" s="22">
        <f>+Q96+Q97+Q106+Q108</f>
        <v>0</v>
      </c>
      <c r="R110" s="112"/>
      <c r="S110" s="110">
        <f>+S96+S97+S106+S108</f>
        <v>0</v>
      </c>
      <c r="T110" s="8">
        <f>L110+P110+S110</f>
        <v>167.54576103011254</v>
      </c>
    </row>
    <row r="111" spans="1:20" ht="16.5" thickBot="1" x14ac:dyDescent="0.3">
      <c r="A111" s="97"/>
      <c r="B111" s="2"/>
      <c r="C111" s="3"/>
      <c r="D111" s="23"/>
      <c r="E111" s="12"/>
      <c r="F111" s="173"/>
      <c r="G111" s="114"/>
      <c r="H111" s="68"/>
      <c r="I111" s="66"/>
      <c r="J111" s="114"/>
      <c r="K111" s="2"/>
      <c r="L111" s="23"/>
      <c r="M111" s="97"/>
      <c r="N111" s="2"/>
      <c r="O111" s="100"/>
      <c r="P111" s="23"/>
      <c r="Q111" s="68"/>
      <c r="R111" s="115"/>
      <c r="S111" s="114"/>
      <c r="T111" s="11"/>
    </row>
    <row r="112" spans="1:20" ht="15.75" x14ac:dyDescent="0.25">
      <c r="A112" s="91" t="s">
        <v>45</v>
      </c>
      <c r="B112" s="25"/>
      <c r="C112" s="15"/>
      <c r="D112" s="26"/>
      <c r="E112" s="14"/>
      <c r="F112" s="179"/>
      <c r="G112" s="117"/>
      <c r="H112" s="69"/>
      <c r="I112" s="70"/>
      <c r="J112" s="117"/>
      <c r="K112" s="25"/>
      <c r="L112" s="26"/>
      <c r="M112" s="91" t="s">
        <v>45</v>
      </c>
      <c r="N112" s="25"/>
      <c r="O112" s="118"/>
      <c r="P112" s="26"/>
      <c r="Q112" s="69"/>
      <c r="R112" s="119"/>
      <c r="S112" s="117"/>
      <c r="T112" s="13"/>
    </row>
    <row r="113" spans="1:20" ht="15.75" x14ac:dyDescent="0.25">
      <c r="A113" s="97" t="s">
        <v>46</v>
      </c>
      <c r="B113" s="2"/>
      <c r="C113" s="3"/>
      <c r="D113" s="23"/>
      <c r="E113" s="12"/>
      <c r="F113" s="173"/>
      <c r="G113" s="114"/>
      <c r="H113" s="68"/>
      <c r="I113" s="66"/>
      <c r="J113" s="114"/>
      <c r="K113" s="2"/>
      <c r="L113" s="23"/>
      <c r="M113" s="97" t="s">
        <v>46</v>
      </c>
      <c r="N113" s="2"/>
      <c r="O113" s="100"/>
      <c r="P113" s="23"/>
      <c r="Q113" s="68"/>
      <c r="R113" s="115"/>
      <c r="S113" s="114"/>
      <c r="T113" s="11"/>
    </row>
    <row r="114" spans="1:20" ht="15.75" x14ac:dyDescent="0.25">
      <c r="A114" s="120" t="s">
        <v>33</v>
      </c>
      <c r="B114" s="2">
        <f>+$B$42</f>
        <v>118.57455170101498</v>
      </c>
      <c r="C114" s="3">
        <v>7.3679999999999995E-2</v>
      </c>
      <c r="D114" s="23">
        <f>+B114*C114</f>
        <v>8.7365729693307834</v>
      </c>
      <c r="E114" s="12"/>
      <c r="F114" s="173"/>
      <c r="G114" s="114"/>
      <c r="H114" s="68"/>
      <c r="I114" s="66"/>
      <c r="J114" s="114"/>
      <c r="K114" s="2">
        <f>+B114+E114+H114</f>
        <v>118.57455170101498</v>
      </c>
      <c r="L114" s="23">
        <f>+D114+G114+J114</f>
        <v>8.7365729693307834</v>
      </c>
      <c r="M114" s="120" t="s">
        <v>33</v>
      </c>
      <c r="N114" s="2">
        <f>+$N$42</f>
        <v>0.32563984731121237</v>
      </c>
      <c r="O114" s="100">
        <v>12.163</v>
      </c>
      <c r="P114" s="23">
        <f>+N114*O114</f>
        <v>3.9607574628462761</v>
      </c>
      <c r="Q114" s="68"/>
      <c r="R114" s="115"/>
      <c r="S114" s="114"/>
      <c r="T114" s="1">
        <f>L114+P114+S114</f>
        <v>12.697330432177059</v>
      </c>
    </row>
    <row r="115" spans="1:20" ht="15.75" x14ac:dyDescent="0.25">
      <c r="A115" s="120" t="s">
        <v>34</v>
      </c>
      <c r="B115" s="27">
        <f>+$B$43</f>
        <v>74.073924300000002</v>
      </c>
      <c r="C115" s="18">
        <f>+C114</f>
        <v>7.3679999999999995E-2</v>
      </c>
      <c r="D115" s="122">
        <f>+B115*C115</f>
        <v>5.457766742424</v>
      </c>
      <c r="E115" s="17"/>
      <c r="F115" s="180"/>
      <c r="G115" s="124"/>
      <c r="H115" s="123"/>
      <c r="I115" s="71"/>
      <c r="J115" s="124"/>
      <c r="K115" s="27">
        <f>+B115+E115+H115</f>
        <v>74.073924300000002</v>
      </c>
      <c r="L115" s="122">
        <f>+D115+G115+J115</f>
        <v>5.457766742424</v>
      </c>
      <c r="M115" s="120" t="s">
        <v>34</v>
      </c>
      <c r="N115" s="27">
        <f>+$N$43</f>
        <v>0.18901630113677634</v>
      </c>
      <c r="O115" s="125">
        <v>11.843</v>
      </c>
      <c r="P115" s="122">
        <f>+N115*O115</f>
        <v>2.2385200543628421</v>
      </c>
      <c r="Q115" s="123"/>
      <c r="R115" s="126"/>
      <c r="S115" s="124"/>
      <c r="T115" s="16">
        <f>L115+P115+S115</f>
        <v>7.6962867967868416</v>
      </c>
    </row>
    <row r="116" spans="1:20" ht="15.75" x14ac:dyDescent="0.25">
      <c r="A116" s="97" t="s">
        <v>35</v>
      </c>
      <c r="B116" s="2">
        <f>SUM(B114:B115)</f>
        <v>192.64847600101498</v>
      </c>
      <c r="C116" s="3"/>
      <c r="D116" s="23">
        <f>SUM(D114:D115)</f>
        <v>14.194339711754782</v>
      </c>
      <c r="E116" s="12"/>
      <c r="F116" s="173"/>
      <c r="G116" s="114"/>
      <c r="H116" s="68"/>
      <c r="I116" s="66"/>
      <c r="J116" s="114"/>
      <c r="K116" s="2">
        <f>+B116+E116+H116</f>
        <v>192.64847600101498</v>
      </c>
      <c r="L116" s="23">
        <f>+D116+G116+J116</f>
        <v>14.194339711754782</v>
      </c>
      <c r="M116" s="97" t="s">
        <v>35</v>
      </c>
      <c r="N116" s="2">
        <f>SUM(N114:N115)</f>
        <v>0.51465614844798868</v>
      </c>
      <c r="O116" s="100"/>
      <c r="P116" s="23">
        <f>SUM(P114:P115)</f>
        <v>6.1992775172091186</v>
      </c>
      <c r="Q116" s="68"/>
      <c r="R116" s="115"/>
      <c r="S116" s="114"/>
      <c r="T116" s="1">
        <f>+T114+T115</f>
        <v>20.393617228963901</v>
      </c>
    </row>
    <row r="117" spans="1:20" ht="15.75" x14ac:dyDescent="0.25">
      <c r="A117" s="97" t="s">
        <v>47</v>
      </c>
      <c r="B117" s="27">
        <f>+$B$45</f>
        <v>104.393439</v>
      </c>
      <c r="C117" s="18">
        <v>0.23597000000000001</v>
      </c>
      <c r="D117" s="122">
        <f>+B117*C117</f>
        <v>24.633719800830001</v>
      </c>
      <c r="E117" s="17"/>
      <c r="F117" s="180"/>
      <c r="G117" s="124"/>
      <c r="H117" s="123"/>
      <c r="I117" s="71"/>
      <c r="J117" s="124"/>
      <c r="K117" s="27">
        <f>+B117+E117+H117</f>
        <v>104.393439</v>
      </c>
      <c r="L117" s="122">
        <f>+D117+G117+J117</f>
        <v>24.633719800830001</v>
      </c>
      <c r="M117" s="97" t="s">
        <v>48</v>
      </c>
      <c r="N117" s="27"/>
      <c r="O117" s="125"/>
      <c r="P117" s="122"/>
      <c r="Q117" s="123"/>
      <c r="R117" s="126"/>
      <c r="S117" s="124"/>
      <c r="T117" s="16">
        <f>L117+P117+S117</f>
        <v>24.633719800830001</v>
      </c>
    </row>
    <row r="118" spans="1:20" s="53" customFormat="1" ht="16.5" thickBot="1" x14ac:dyDescent="0.3">
      <c r="A118" s="107" t="s">
        <v>28</v>
      </c>
      <c r="B118" s="22">
        <f>+B116+B117</f>
        <v>297.04191500101501</v>
      </c>
      <c r="C118" s="10"/>
      <c r="D118" s="29">
        <f>+D116+D117</f>
        <v>38.828059512584787</v>
      </c>
      <c r="E118" s="9"/>
      <c r="F118" s="181"/>
      <c r="G118" s="133"/>
      <c r="H118" s="132"/>
      <c r="I118" s="65"/>
      <c r="J118" s="133"/>
      <c r="K118" s="22">
        <f>+B118+E118+H118</f>
        <v>297.04191500101501</v>
      </c>
      <c r="L118" s="29">
        <f>+D118+G118+J118</f>
        <v>38.828059512584787</v>
      </c>
      <c r="M118" s="107" t="s">
        <v>28</v>
      </c>
      <c r="N118" s="22">
        <f>+N116+N117</f>
        <v>0.51465614844798868</v>
      </c>
      <c r="O118" s="111"/>
      <c r="P118" s="29">
        <f>+P116+P117</f>
        <v>6.1992775172091186</v>
      </c>
      <c r="Q118" s="132"/>
      <c r="R118" s="112"/>
      <c r="S118" s="133"/>
      <c r="T118" s="8">
        <f>+T116+T117</f>
        <v>45.027337029793898</v>
      </c>
    </row>
    <row r="119" spans="1:20" ht="6.75" customHeight="1" x14ac:dyDescent="0.25">
      <c r="A119" s="97"/>
      <c r="B119" s="2"/>
      <c r="C119" s="3"/>
      <c r="D119" s="23"/>
      <c r="E119" s="12"/>
      <c r="F119" s="173"/>
      <c r="G119" s="114"/>
      <c r="H119" s="68"/>
      <c r="I119" s="66"/>
      <c r="J119" s="114"/>
      <c r="K119" s="2"/>
      <c r="L119" s="23"/>
      <c r="M119" s="97"/>
      <c r="N119" s="2"/>
      <c r="O119" s="100"/>
      <c r="P119" s="23"/>
      <c r="Q119" s="68"/>
      <c r="R119" s="115"/>
      <c r="S119" s="114"/>
      <c r="T119" s="1"/>
    </row>
    <row r="120" spans="1:20" ht="15.75" x14ac:dyDescent="0.25">
      <c r="A120" s="37" t="s">
        <v>49</v>
      </c>
      <c r="B120" s="31">
        <f>+B83+B93+B110+B118</f>
        <v>7718.098114270384</v>
      </c>
      <c r="C120" s="21"/>
      <c r="D120" s="32">
        <f>+D83+D93+D110+D118</f>
        <v>920.42032458155359</v>
      </c>
      <c r="E120" s="20">
        <f>+E83+E93+E110+E118</f>
        <v>1440.4082975304264</v>
      </c>
      <c r="F120" s="175"/>
      <c r="G120" s="32">
        <f>+G83+G93+G110+G118</f>
        <v>125.99056878584814</v>
      </c>
      <c r="H120" s="20">
        <f>+H83+H93+H110+H118</f>
        <v>152.97024631389147</v>
      </c>
      <c r="I120" s="67"/>
      <c r="J120" s="32">
        <f>+J83+J93+J110+J118</f>
        <v>11.194362625250577</v>
      </c>
      <c r="K120" s="31">
        <f>+B120+E120+H120</f>
        <v>9311.4766581147014</v>
      </c>
      <c r="L120" s="32">
        <f>+D120+G120+J120</f>
        <v>1057.6052559926522</v>
      </c>
      <c r="M120" s="37" t="s">
        <v>49</v>
      </c>
      <c r="N120" s="20">
        <f>+N83+N93+N110+N118</f>
        <v>13.110924272867633</v>
      </c>
      <c r="O120" s="143"/>
      <c r="P120" s="32">
        <f>+P83+P93+P110+P118</f>
        <v>135.37474125006233</v>
      </c>
      <c r="Q120" s="20">
        <f>+Q83+Q93+Q110+Q118</f>
        <v>5.509698395220723</v>
      </c>
      <c r="R120" s="59"/>
      <c r="S120" s="32">
        <f>+S83+S93+S110+S118</f>
        <v>61.216832428773699</v>
      </c>
      <c r="T120" s="1">
        <f>L120+P120+S120</f>
        <v>1254.1968296714881</v>
      </c>
    </row>
    <row r="121" spans="1:20" ht="6" customHeight="1" thickBot="1" x14ac:dyDescent="0.3">
      <c r="A121" s="97"/>
      <c r="B121" s="2"/>
      <c r="C121" s="3"/>
      <c r="D121" s="23"/>
      <c r="E121" s="12"/>
      <c r="F121" s="173"/>
      <c r="G121" s="114"/>
      <c r="H121" s="68"/>
      <c r="I121" s="66"/>
      <c r="J121" s="114"/>
      <c r="K121" s="2"/>
      <c r="L121" s="23"/>
      <c r="M121" s="97"/>
      <c r="N121" s="2"/>
      <c r="O121" s="100"/>
      <c r="P121" s="23"/>
      <c r="Q121" s="68"/>
      <c r="R121" s="115"/>
      <c r="S121" s="114"/>
      <c r="T121" s="1"/>
    </row>
    <row r="122" spans="1:20" ht="18" x14ac:dyDescent="0.25">
      <c r="A122" s="144" t="s">
        <v>50</v>
      </c>
      <c r="B122" s="25"/>
      <c r="C122" s="15"/>
      <c r="D122" s="26"/>
      <c r="E122" s="14"/>
      <c r="F122" s="179"/>
      <c r="G122" s="117"/>
      <c r="H122" s="69"/>
      <c r="I122" s="70"/>
      <c r="J122" s="117"/>
      <c r="K122" s="25"/>
      <c r="L122" s="26"/>
      <c r="M122" s="144" t="s">
        <v>50</v>
      </c>
      <c r="N122" s="25"/>
      <c r="O122" s="118"/>
      <c r="P122" s="26"/>
      <c r="Q122" s="69"/>
      <c r="R122" s="119"/>
      <c r="S122" s="117"/>
      <c r="T122" s="24"/>
    </row>
    <row r="123" spans="1:20" ht="18" x14ac:dyDescent="0.25">
      <c r="A123" s="97" t="s">
        <v>51</v>
      </c>
      <c r="B123" s="2">
        <f>+$B51</f>
        <v>18.814682999999999</v>
      </c>
      <c r="C123" s="3">
        <f>+D123/B123</f>
        <v>5.8181155643175067E-2</v>
      </c>
      <c r="D123" s="23">
        <v>1.09466</v>
      </c>
      <c r="E123" s="12"/>
      <c r="F123" s="173"/>
      <c r="G123" s="114"/>
      <c r="H123" s="68"/>
      <c r="I123" s="66"/>
      <c r="J123" s="114"/>
      <c r="K123" s="2">
        <f>+B123+E123+H123</f>
        <v>18.814682999999999</v>
      </c>
      <c r="L123" s="23">
        <f>+D123+G123+J123</f>
        <v>1.09466</v>
      </c>
      <c r="M123" s="89"/>
      <c r="N123" s="2"/>
      <c r="O123" s="100"/>
      <c r="P123" s="23"/>
      <c r="Q123" s="68"/>
      <c r="R123" s="115"/>
      <c r="S123" s="114"/>
      <c r="T123" s="1">
        <f>L123+P123+S123</f>
        <v>1.09466</v>
      </c>
    </row>
    <row r="124" spans="1:20" ht="18" x14ac:dyDescent="0.25">
      <c r="A124" s="97" t="s">
        <v>52</v>
      </c>
      <c r="B124" s="2">
        <f>+$B52</f>
        <v>178.92</v>
      </c>
      <c r="C124" s="3">
        <f>+D124/B124</f>
        <v>5.7469997764363963E-2</v>
      </c>
      <c r="D124" s="23">
        <v>10.282532</v>
      </c>
      <c r="E124" s="12"/>
      <c r="F124" s="173"/>
      <c r="G124" s="114"/>
      <c r="H124" s="68"/>
      <c r="I124" s="66"/>
      <c r="J124" s="114"/>
      <c r="K124" s="2">
        <f>+B124+E124+H124</f>
        <v>178.92</v>
      </c>
      <c r="L124" s="23">
        <f>+D124+G124+J124</f>
        <v>10.282532</v>
      </c>
      <c r="M124" s="89"/>
      <c r="N124" s="2"/>
      <c r="O124" s="100"/>
      <c r="P124" s="23"/>
      <c r="Q124" s="68"/>
      <c r="R124" s="115"/>
      <c r="S124" s="114"/>
      <c r="T124" s="1">
        <f>L124+P124+S124</f>
        <v>10.282532</v>
      </c>
    </row>
    <row r="125" spans="1:20" ht="18" x14ac:dyDescent="0.25">
      <c r="A125" s="97" t="s">
        <v>53</v>
      </c>
      <c r="B125" s="2">
        <f>+$B53</f>
        <v>189</v>
      </c>
      <c r="C125" s="3">
        <f>+D125/B125</f>
        <v>5.2565222222222222E-2</v>
      </c>
      <c r="D125" s="23">
        <v>9.9348270000000003</v>
      </c>
      <c r="E125" s="12"/>
      <c r="F125" s="173"/>
      <c r="G125" s="114"/>
      <c r="H125" s="68"/>
      <c r="I125" s="66"/>
      <c r="J125" s="114"/>
      <c r="K125" s="2">
        <f>+B125+E125+H125</f>
        <v>189</v>
      </c>
      <c r="L125" s="23">
        <f>+D125+G125+J125</f>
        <v>9.9348270000000003</v>
      </c>
      <c r="M125" s="89"/>
      <c r="N125" s="2"/>
      <c r="O125" s="100"/>
      <c r="P125" s="23"/>
      <c r="Q125" s="68"/>
      <c r="R125" s="115"/>
      <c r="S125" s="114"/>
      <c r="T125" s="1">
        <f>L125+P125+S125</f>
        <v>9.9348270000000003</v>
      </c>
    </row>
    <row r="126" spans="1:20" ht="18" x14ac:dyDescent="0.25">
      <c r="A126" s="97" t="s">
        <v>54</v>
      </c>
      <c r="B126" s="2">
        <f>+$B54</f>
        <v>322.08000299999998</v>
      </c>
      <c r="C126" s="3">
        <f>+D126/B126</f>
        <v>6.5770000629315706E-2</v>
      </c>
      <c r="D126" s="23">
        <v>21.183202000000001</v>
      </c>
      <c r="E126" s="12"/>
      <c r="F126" s="173"/>
      <c r="G126" s="114"/>
      <c r="H126" s="68"/>
      <c r="I126" s="66"/>
      <c r="J126" s="114"/>
      <c r="K126" s="2">
        <f>+B126+E126+H126</f>
        <v>322.08000299999998</v>
      </c>
      <c r="L126" s="23">
        <f>+D126+G126+J126</f>
        <v>21.183202000000001</v>
      </c>
      <c r="M126" s="89"/>
      <c r="N126" s="2"/>
      <c r="O126" s="100"/>
      <c r="P126" s="23"/>
      <c r="Q126" s="68"/>
      <c r="R126" s="115"/>
      <c r="S126" s="114"/>
      <c r="T126" s="1">
        <f>L126+P126+S126</f>
        <v>21.183202000000001</v>
      </c>
    </row>
    <row r="127" spans="1:20" s="127" customFormat="1" ht="15.75" x14ac:dyDescent="0.25">
      <c r="A127" s="97" t="s">
        <v>79</v>
      </c>
      <c r="B127" s="2">
        <f>+$B55</f>
        <v>708.81468599999994</v>
      </c>
      <c r="C127" s="3">
        <f>+D127/B127</f>
        <v>5.9952512044876005E-2</v>
      </c>
      <c r="D127" s="23">
        <v>42.495221000000001</v>
      </c>
      <c r="E127" s="17"/>
      <c r="F127" s="180"/>
      <c r="G127" s="124"/>
      <c r="H127" s="123"/>
      <c r="I127" s="71"/>
      <c r="J127" s="124"/>
      <c r="K127" s="2">
        <f>+B127+E127+H127</f>
        <v>708.81468599999994</v>
      </c>
      <c r="L127" s="23">
        <f>+D127+G127+J127</f>
        <v>42.495221000000001</v>
      </c>
      <c r="M127" s="146"/>
      <c r="N127" s="27"/>
      <c r="O127" s="125"/>
      <c r="P127" s="122"/>
      <c r="Q127" s="123"/>
      <c r="R127" s="126"/>
      <c r="S127" s="124"/>
      <c r="T127" s="1">
        <f>L127+P127+S127</f>
        <v>42.495221000000001</v>
      </c>
    </row>
    <row r="128" spans="1:20" s="127" customFormat="1" ht="15.75" x14ac:dyDescent="0.25">
      <c r="A128" s="97"/>
      <c r="B128" s="2"/>
      <c r="C128" s="3"/>
      <c r="D128" s="23"/>
      <c r="E128" s="17"/>
      <c r="F128" s="180"/>
      <c r="G128" s="124"/>
      <c r="H128" s="123"/>
      <c r="I128" s="71"/>
      <c r="J128" s="124"/>
      <c r="K128" s="2"/>
      <c r="L128" s="23"/>
      <c r="M128" s="146"/>
      <c r="N128" s="27"/>
      <c r="O128" s="125"/>
      <c r="P128" s="122"/>
      <c r="Q128" s="123"/>
      <c r="R128" s="126"/>
      <c r="S128" s="124"/>
      <c r="T128" s="1"/>
    </row>
    <row r="129" spans="1:20" s="127" customFormat="1" ht="15.75" x14ac:dyDescent="0.25">
      <c r="A129" s="97" t="s">
        <v>57</v>
      </c>
      <c r="B129" s="2"/>
      <c r="C129" s="3"/>
      <c r="D129" s="23">
        <v>1.9628386943564922</v>
      </c>
      <c r="E129" s="17"/>
      <c r="F129" s="180"/>
      <c r="G129" s="124"/>
      <c r="H129" s="123"/>
      <c r="I129" s="71"/>
      <c r="J129" s="124"/>
      <c r="K129" s="2">
        <f>+B129+E129+H129</f>
        <v>0</v>
      </c>
      <c r="L129" s="23">
        <f>+D129+G129+J129</f>
        <v>1.9628386943564922</v>
      </c>
      <c r="M129" s="146"/>
      <c r="N129" s="27"/>
      <c r="O129" s="125"/>
      <c r="P129" s="122"/>
      <c r="Q129" s="123"/>
      <c r="R129" s="126"/>
      <c r="S129" s="124"/>
      <c r="T129" s="1">
        <f>L129+P129+S129</f>
        <v>1.9628386943564922</v>
      </c>
    </row>
    <row r="130" spans="1:20" s="53" customFormat="1" ht="21.75" thickBot="1" x14ac:dyDescent="0.3">
      <c r="A130" s="107" t="s">
        <v>58</v>
      </c>
      <c r="B130" s="22">
        <f>+B127</f>
        <v>708.81468599999994</v>
      </c>
      <c r="C130" s="10"/>
      <c r="D130" s="29">
        <f>+D127+D129</f>
        <v>44.458059694356493</v>
      </c>
      <c r="E130" s="9"/>
      <c r="F130" s="181"/>
      <c r="G130" s="133"/>
      <c r="H130" s="132"/>
      <c r="I130" s="65"/>
      <c r="J130" s="133"/>
      <c r="K130" s="22">
        <f>+K127</f>
        <v>708.81468599999994</v>
      </c>
      <c r="L130" s="182">
        <f>+L127+L129</f>
        <v>44.458059694356493</v>
      </c>
      <c r="M130" s="107" t="s">
        <v>59</v>
      </c>
      <c r="N130" s="22"/>
      <c r="O130" s="111"/>
      <c r="P130" s="29"/>
      <c r="Q130" s="132"/>
      <c r="R130" s="112"/>
      <c r="S130" s="133"/>
      <c r="T130" s="28">
        <f>T127+T129</f>
        <v>44.458059694356493</v>
      </c>
    </row>
    <row r="131" spans="1:20" s="53" customFormat="1" ht="7.5" customHeight="1" x14ac:dyDescent="0.25">
      <c r="A131" s="37"/>
      <c r="B131" s="31"/>
      <c r="C131" s="21"/>
      <c r="D131" s="32"/>
      <c r="E131" s="20"/>
      <c r="F131" s="175"/>
      <c r="G131" s="86"/>
      <c r="H131" s="58"/>
      <c r="I131" s="67"/>
      <c r="J131" s="86"/>
      <c r="K131" s="31"/>
      <c r="L131" s="32"/>
      <c r="M131" s="37"/>
      <c r="N131" s="31"/>
      <c r="O131" s="138"/>
      <c r="P131" s="32"/>
      <c r="Q131" s="58"/>
      <c r="R131" s="59"/>
      <c r="S131" s="86"/>
      <c r="T131" s="30"/>
    </row>
    <row r="132" spans="1:20" ht="18" x14ac:dyDescent="0.25">
      <c r="A132" s="89" t="s">
        <v>60</v>
      </c>
      <c r="B132" s="34">
        <f>+B120+B130</f>
        <v>8426.9128002703837</v>
      </c>
      <c r="C132" s="147"/>
      <c r="D132" s="148">
        <f>+D120+D130</f>
        <v>964.87838427591009</v>
      </c>
      <c r="E132" s="34">
        <f>+E120+E130</f>
        <v>1440.4082975304264</v>
      </c>
      <c r="F132" s="147"/>
      <c r="G132" s="148">
        <f>+G120+G130</f>
        <v>125.99056878584814</v>
      </c>
      <c r="H132" s="34">
        <f>+H120+H130</f>
        <v>152.97024631389147</v>
      </c>
      <c r="I132" s="35"/>
      <c r="J132" s="148">
        <f>+J120+J130</f>
        <v>11.194362625250577</v>
      </c>
      <c r="K132" s="34">
        <f>+B132+E132+H132</f>
        <v>10020.291344114701</v>
      </c>
      <c r="L132" s="148">
        <f>+D132+G132+J132</f>
        <v>1102.0633156870088</v>
      </c>
      <c r="M132" s="89" t="s">
        <v>60</v>
      </c>
      <c r="N132" s="34">
        <f>+N120+N130</f>
        <v>13.110924272867633</v>
      </c>
      <c r="O132" s="149"/>
      <c r="P132" s="148">
        <f>+P120+P130</f>
        <v>135.37474125006233</v>
      </c>
      <c r="Q132" s="34">
        <f>+Q120+Q130</f>
        <v>5.509698395220723</v>
      </c>
      <c r="R132" s="150"/>
      <c r="S132" s="148">
        <f>+S120+S130</f>
        <v>61.216832428773699</v>
      </c>
      <c r="T132" s="33">
        <f>+T120+T130</f>
        <v>1298.6548893658446</v>
      </c>
    </row>
    <row r="133" spans="1:20" ht="5.25" customHeight="1" x14ac:dyDescent="0.25">
      <c r="A133" s="97"/>
      <c r="B133" s="2"/>
      <c r="C133" s="3"/>
      <c r="D133" s="23"/>
      <c r="E133" s="2"/>
      <c r="F133" s="3"/>
      <c r="G133" s="23"/>
      <c r="H133" s="2"/>
      <c r="I133" s="36"/>
      <c r="J133" s="23"/>
      <c r="K133" s="2"/>
      <c r="L133" s="23"/>
      <c r="M133" s="97"/>
      <c r="N133" s="2"/>
      <c r="O133" s="100"/>
      <c r="P133" s="23"/>
      <c r="Q133" s="2"/>
      <c r="R133" s="113"/>
      <c r="S133" s="23"/>
      <c r="T133" s="1"/>
    </row>
    <row r="134" spans="1:20" ht="15.75" x14ac:dyDescent="0.25">
      <c r="A134" s="37" t="s">
        <v>61</v>
      </c>
      <c r="B134" s="31">
        <v>28.943000000000001</v>
      </c>
      <c r="C134" s="21">
        <f>+D134/B134</f>
        <v>6.2426942611339527E-2</v>
      </c>
      <c r="D134" s="32">
        <v>1.8068230000000001</v>
      </c>
      <c r="E134" s="31"/>
      <c r="F134" s="21"/>
      <c r="G134" s="32"/>
      <c r="H134" s="31"/>
      <c r="I134" s="38"/>
      <c r="J134" s="32"/>
      <c r="K134" s="31">
        <f>+B134+E134+H134</f>
        <v>28.943000000000001</v>
      </c>
      <c r="L134" s="32">
        <f>+D134+G134+J134</f>
        <v>1.8068230000000001</v>
      </c>
      <c r="M134" s="37" t="s">
        <v>62</v>
      </c>
      <c r="N134" s="31"/>
      <c r="O134" s="138"/>
      <c r="P134" s="32"/>
      <c r="Q134" s="31"/>
      <c r="R134" s="56"/>
      <c r="S134" s="32"/>
      <c r="T134" s="30">
        <f>L134+P134+S134</f>
        <v>1.8068230000000001</v>
      </c>
    </row>
    <row r="135" spans="1:20" ht="4.5" customHeight="1" x14ac:dyDescent="0.25">
      <c r="A135" s="97"/>
      <c r="B135" s="2"/>
      <c r="C135" s="3"/>
      <c r="D135" s="23"/>
      <c r="E135" s="2"/>
      <c r="F135" s="3"/>
      <c r="G135" s="23"/>
      <c r="H135" s="2"/>
      <c r="I135" s="36"/>
      <c r="J135" s="23"/>
      <c r="K135" s="2"/>
      <c r="L135" s="23"/>
      <c r="M135" s="97"/>
      <c r="N135" s="2"/>
      <c r="O135" s="100"/>
      <c r="P135" s="23"/>
      <c r="Q135" s="2"/>
      <c r="R135" s="113"/>
      <c r="S135" s="23"/>
      <c r="T135" s="1"/>
    </row>
    <row r="136" spans="1:20" ht="21" thickBot="1" x14ac:dyDescent="0.45">
      <c r="A136" s="152" t="s">
        <v>63</v>
      </c>
      <c r="B136" s="40">
        <f>+B132+B134</f>
        <v>8455.855800270383</v>
      </c>
      <c r="C136" s="153"/>
      <c r="D136" s="154">
        <f>+D132+D134</f>
        <v>966.6852072759101</v>
      </c>
      <c r="E136" s="40">
        <f>+E132+E134</f>
        <v>1440.4082975304264</v>
      </c>
      <c r="F136" s="153"/>
      <c r="G136" s="154">
        <f>+G132+G134</f>
        <v>125.99056878584814</v>
      </c>
      <c r="H136" s="40">
        <f>+H132+H134</f>
        <v>152.97024631389147</v>
      </c>
      <c r="I136" s="41"/>
      <c r="J136" s="154">
        <f>+J132+J134</f>
        <v>11.194362625250577</v>
      </c>
      <c r="K136" s="40">
        <f>+B136+E136+H136</f>
        <v>10049.2343441147</v>
      </c>
      <c r="L136" s="154">
        <f>+D136+G136+J136</f>
        <v>1103.8701386870086</v>
      </c>
      <c r="M136" s="152" t="s">
        <v>63</v>
      </c>
      <c r="N136" s="40">
        <f>+N132+N134</f>
        <v>13.110924272867633</v>
      </c>
      <c r="O136" s="155"/>
      <c r="P136" s="154">
        <f>+P132+P134</f>
        <v>135.37474125006233</v>
      </c>
      <c r="Q136" s="40">
        <f>+Q132+Q134</f>
        <v>5.509698395220723</v>
      </c>
      <c r="R136" s="156"/>
      <c r="S136" s="154">
        <f>+S132+S134</f>
        <v>61.216832428773699</v>
      </c>
      <c r="T136" s="39">
        <f>+T132+T134</f>
        <v>1300.4617123658445</v>
      </c>
    </row>
    <row r="137" spans="1:20" ht="20.25" x14ac:dyDescent="0.4">
      <c r="A137" s="183"/>
      <c r="B137" s="184"/>
      <c r="C137" s="185"/>
      <c r="D137" s="186"/>
      <c r="E137" s="187"/>
      <c r="F137" s="185"/>
      <c r="G137" s="188"/>
      <c r="H137" s="184"/>
      <c r="I137" s="189"/>
      <c r="J137" s="186"/>
      <c r="K137" s="187"/>
      <c r="L137" s="188"/>
      <c r="M137" s="190"/>
      <c r="N137" s="184"/>
      <c r="O137" s="191"/>
      <c r="P137" s="186"/>
      <c r="Q137" s="187"/>
      <c r="R137" s="192"/>
      <c r="S137" s="188"/>
      <c r="T137" s="72"/>
    </row>
    <row r="138" spans="1:20" ht="21" x14ac:dyDescent="0.4">
      <c r="A138" s="37" t="s">
        <v>64</v>
      </c>
      <c r="B138" s="43"/>
      <c r="C138" s="159"/>
      <c r="D138" s="158">
        <v>22.582498311923139</v>
      </c>
      <c r="E138" s="47"/>
      <c r="F138" s="159"/>
      <c r="G138" s="49"/>
      <c r="H138" s="43"/>
      <c r="I138" s="44"/>
      <c r="J138" s="158"/>
      <c r="K138" s="47"/>
      <c r="L138" s="32">
        <f>+D138+G138+J138</f>
        <v>22.582498311923139</v>
      </c>
      <c r="M138" s="48"/>
      <c r="N138" s="43"/>
      <c r="O138" s="46"/>
      <c r="P138" s="158"/>
      <c r="Q138" s="47"/>
      <c r="R138" s="157"/>
      <c r="S138" s="49"/>
      <c r="T138" s="30">
        <f>L138+P138+S138</f>
        <v>22.582498311923139</v>
      </c>
    </row>
    <row r="139" spans="1:20" ht="20.25" x14ac:dyDescent="0.4">
      <c r="A139" s="193" t="s">
        <v>65</v>
      </c>
      <c r="B139" s="43"/>
      <c r="C139" s="159"/>
      <c r="D139" s="158">
        <f>D136+D138</f>
        <v>989.26770558783323</v>
      </c>
      <c r="E139" s="47"/>
      <c r="F139" s="159"/>
      <c r="G139" s="49"/>
      <c r="H139" s="43"/>
      <c r="I139" s="44"/>
      <c r="J139" s="158"/>
      <c r="K139" s="47"/>
      <c r="L139" s="49">
        <f>L136+L138</f>
        <v>1126.4526369989319</v>
      </c>
      <c r="M139" s="48"/>
      <c r="N139" s="43"/>
      <c r="O139" s="46"/>
      <c r="P139" s="158"/>
      <c r="Q139" s="47"/>
      <c r="R139" s="157"/>
      <c r="S139" s="49"/>
      <c r="T139" s="42">
        <f>T136+T138</f>
        <v>1323.0442106777678</v>
      </c>
    </row>
    <row r="140" spans="1:20" ht="11.25" customHeight="1" thickBot="1" x14ac:dyDescent="0.45">
      <c r="A140" s="194"/>
      <c r="B140" s="40"/>
      <c r="C140" s="156"/>
      <c r="D140" s="154"/>
      <c r="E140" s="195"/>
      <c r="F140" s="156"/>
      <c r="G140" s="196"/>
      <c r="H140" s="40"/>
      <c r="I140" s="156"/>
      <c r="J140" s="154"/>
      <c r="K140" s="195"/>
      <c r="L140" s="196"/>
      <c r="M140" s="197"/>
      <c r="N140" s="40"/>
      <c r="O140" s="156"/>
      <c r="P140" s="154"/>
      <c r="Q140" s="195"/>
      <c r="R140" s="156"/>
      <c r="S140" s="196"/>
      <c r="T140" s="39"/>
    </row>
    <row r="141" spans="1:20" ht="20.25" x14ac:dyDescent="0.4">
      <c r="A141" s="164" t="str">
        <f>A68</f>
        <v>(1) Illustrates energy for unmetered customers, as well as LED and Non-LED Streetlights</v>
      </c>
      <c r="B141" s="47"/>
      <c r="C141" s="157"/>
      <c r="D141" s="49"/>
      <c r="E141" s="47"/>
      <c r="F141" s="157"/>
      <c r="G141" s="49"/>
      <c r="H141" s="47"/>
      <c r="I141" s="157"/>
      <c r="J141" s="49"/>
      <c r="K141" s="47"/>
      <c r="L141" s="49"/>
      <c r="M141" s="48"/>
      <c r="N141" s="47"/>
      <c r="O141" s="157"/>
      <c r="P141" s="49"/>
      <c r="Q141" s="47"/>
      <c r="R141" s="157"/>
      <c r="S141" s="49"/>
      <c r="T141" s="46"/>
    </row>
    <row r="142" spans="1:20" ht="20.25" x14ac:dyDescent="0.4">
      <c r="A142" s="164" t="str">
        <f>A69</f>
        <v>(2) Per kWh charge is not applicable as the class is made up of a number of rates</v>
      </c>
      <c r="B142" s="47"/>
      <c r="C142" s="157"/>
      <c r="D142" s="49"/>
      <c r="E142" s="47"/>
      <c r="F142" s="157"/>
      <c r="G142" s="49"/>
      <c r="H142" s="47"/>
      <c r="I142" s="157"/>
      <c r="J142" s="49"/>
      <c r="K142" s="47"/>
      <c r="L142" s="49"/>
      <c r="M142" s="48"/>
      <c r="N142" s="47"/>
      <c r="O142" s="157"/>
      <c r="P142" s="49"/>
      <c r="Q142" s="47"/>
      <c r="R142" s="157"/>
      <c r="S142" s="49"/>
      <c r="T142" s="46"/>
    </row>
    <row r="143" spans="1:20" ht="21.75" x14ac:dyDescent="0.4">
      <c r="A143" s="48"/>
      <c r="B143" s="198" t="s">
        <v>80</v>
      </c>
      <c r="C143" s="157"/>
      <c r="D143" s="49"/>
      <c r="E143" s="47"/>
      <c r="F143" s="157"/>
      <c r="G143" s="49"/>
      <c r="H143" s="47"/>
      <c r="I143" s="157"/>
      <c r="J143" s="49"/>
      <c r="K143" s="47"/>
      <c r="L143" s="49"/>
      <c r="M143" s="48"/>
      <c r="N143" s="47"/>
      <c r="O143" s="157"/>
      <c r="P143" s="49"/>
      <c r="Q143" s="47"/>
      <c r="R143" s="157"/>
      <c r="S143" s="49"/>
      <c r="T143" s="46"/>
    </row>
    <row r="144" spans="1:20" s="48" customFormat="1" ht="20.25" x14ac:dyDescent="0.4">
      <c r="B144" s="47"/>
      <c r="C144" s="159"/>
      <c r="D144" s="49"/>
      <c r="E144" s="47"/>
      <c r="F144" s="159"/>
      <c r="G144" s="49"/>
      <c r="H144" s="47"/>
      <c r="I144" s="159"/>
      <c r="J144" s="49"/>
      <c r="K144" s="47"/>
      <c r="L144" s="49"/>
      <c r="N144" s="47"/>
      <c r="O144" s="46"/>
      <c r="P144" s="49"/>
      <c r="Q144" s="47"/>
      <c r="R144" s="157"/>
      <c r="S144" s="49"/>
      <c r="T144" s="46"/>
    </row>
    <row r="145" spans="1:20" s="151" customFormat="1" ht="49.5" x14ac:dyDescent="0.9">
      <c r="A145" s="250" t="s">
        <v>68</v>
      </c>
      <c r="B145" s="250"/>
      <c r="C145" s="250"/>
      <c r="D145" s="250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  <c r="R145" s="250"/>
      <c r="S145" s="250"/>
      <c r="T145" s="251"/>
    </row>
    <row r="146" spans="1:20" s="151" customFormat="1" ht="20.25" x14ac:dyDescent="0.4">
      <c r="A146" s="48"/>
      <c r="B146" s="47"/>
      <c r="C146" s="157"/>
      <c r="D146" s="49"/>
      <c r="E146" s="47"/>
      <c r="F146" s="157"/>
      <c r="G146" s="49"/>
      <c r="H146" s="47"/>
      <c r="I146" s="157"/>
      <c r="J146" s="49"/>
      <c r="K146" s="47"/>
      <c r="L146" s="49"/>
      <c r="M146" s="48"/>
      <c r="N146" s="47"/>
      <c r="O146" s="157"/>
      <c r="P146" s="49"/>
      <c r="Q146" s="47"/>
      <c r="R146" s="157"/>
      <c r="S146" s="49"/>
      <c r="T146" s="46"/>
    </row>
    <row r="147" spans="1:20" s="151" customFormat="1" ht="38.25" x14ac:dyDescent="0.8">
      <c r="A147" s="51" t="s">
        <v>69</v>
      </c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0"/>
    </row>
    <row r="148" spans="1:20" ht="13.5" thickBot="1" x14ac:dyDescent="0.25">
      <c r="T148" s="199"/>
    </row>
    <row r="149" spans="1:20" ht="23.25" x14ac:dyDescent="0.35">
      <c r="A149" s="79" t="s">
        <v>81</v>
      </c>
      <c r="B149" s="252" t="s">
        <v>1</v>
      </c>
      <c r="C149" s="253"/>
      <c r="D149" s="254"/>
      <c r="E149" s="252" t="s">
        <v>2</v>
      </c>
      <c r="F149" s="253"/>
      <c r="G149" s="254"/>
      <c r="H149" s="252" t="s">
        <v>3</v>
      </c>
      <c r="I149" s="253"/>
      <c r="J149" s="254"/>
      <c r="K149" s="255" t="s">
        <v>71</v>
      </c>
      <c r="L149" s="256"/>
      <c r="M149" s="79" t="s">
        <v>81</v>
      </c>
      <c r="N149" s="252" t="s">
        <v>6</v>
      </c>
      <c r="O149" s="253"/>
      <c r="P149" s="254"/>
      <c r="Q149" s="252" t="s">
        <v>7</v>
      </c>
      <c r="R149" s="253"/>
      <c r="S149" s="254"/>
      <c r="T149" s="54" t="s">
        <v>9</v>
      </c>
    </row>
    <row r="150" spans="1:20" ht="15.75" x14ac:dyDescent="0.25">
      <c r="A150" s="37"/>
      <c r="B150" s="31" t="s">
        <v>10</v>
      </c>
      <c r="C150" s="56" t="s">
        <v>11</v>
      </c>
      <c r="D150" s="32" t="s">
        <v>9</v>
      </c>
      <c r="E150" s="31" t="s">
        <v>10</v>
      </c>
      <c r="F150" s="56" t="s">
        <v>11</v>
      </c>
      <c r="G150" s="32" t="s">
        <v>9</v>
      </c>
      <c r="H150" s="31" t="s">
        <v>10</v>
      </c>
      <c r="I150" s="56" t="s">
        <v>11</v>
      </c>
      <c r="J150" s="32" t="s">
        <v>9</v>
      </c>
      <c r="K150" s="82" t="s">
        <v>12</v>
      </c>
      <c r="L150" s="83" t="s">
        <v>9</v>
      </c>
      <c r="M150" s="37"/>
      <c r="N150" s="31" t="s">
        <v>13</v>
      </c>
      <c r="O150" s="84" t="s">
        <v>14</v>
      </c>
      <c r="P150" s="85" t="s">
        <v>9</v>
      </c>
      <c r="Q150" s="58" t="s">
        <v>15</v>
      </c>
      <c r="R150" s="59" t="s">
        <v>16</v>
      </c>
      <c r="S150" s="86" t="s">
        <v>9</v>
      </c>
      <c r="T150" s="55" t="s">
        <v>82</v>
      </c>
    </row>
    <row r="151" spans="1:20" ht="15.75" x14ac:dyDescent="0.25">
      <c r="A151" s="37"/>
      <c r="B151" s="31" t="s">
        <v>18</v>
      </c>
      <c r="C151" s="56" t="s">
        <v>19</v>
      </c>
      <c r="D151" s="32"/>
      <c r="E151" s="31" t="s">
        <v>18</v>
      </c>
      <c r="F151" s="56" t="s">
        <v>19</v>
      </c>
      <c r="G151" s="32"/>
      <c r="H151" s="31" t="s">
        <v>18</v>
      </c>
      <c r="I151" s="56" t="s">
        <v>19</v>
      </c>
      <c r="J151" s="32"/>
      <c r="K151" s="31"/>
      <c r="L151" s="32"/>
      <c r="M151" s="37"/>
      <c r="N151" s="31" t="s">
        <v>20</v>
      </c>
      <c r="O151" s="84" t="s">
        <v>21</v>
      </c>
      <c r="P151" s="32"/>
      <c r="Q151" s="58" t="s">
        <v>22</v>
      </c>
      <c r="R151" s="59" t="s">
        <v>19</v>
      </c>
      <c r="S151" s="86"/>
      <c r="T151" s="55"/>
    </row>
    <row r="152" spans="1:20" ht="18.75" thickBot="1" x14ac:dyDescent="0.3">
      <c r="A152" s="89" t="s">
        <v>24</v>
      </c>
      <c r="B152" s="31">
        <v>0</v>
      </c>
      <c r="C152" s="56"/>
      <c r="D152" s="32"/>
      <c r="E152" s="58"/>
      <c r="F152" s="59"/>
      <c r="G152" s="60"/>
      <c r="H152" s="58"/>
      <c r="I152" s="59"/>
      <c r="J152" s="60"/>
      <c r="K152" s="31"/>
      <c r="L152" s="32"/>
      <c r="M152" s="89" t="s">
        <v>24</v>
      </c>
      <c r="N152" s="31"/>
      <c r="O152" s="84"/>
      <c r="P152" s="32"/>
      <c r="Q152" s="58"/>
      <c r="R152" s="59"/>
      <c r="S152" s="86"/>
      <c r="T152" s="200"/>
    </row>
    <row r="153" spans="1:20" ht="15.75" x14ac:dyDescent="0.25">
      <c r="A153" s="91" t="s">
        <v>25</v>
      </c>
      <c r="B153" s="92"/>
      <c r="C153" s="93"/>
      <c r="D153" s="94"/>
      <c r="E153" s="61"/>
      <c r="F153" s="62"/>
      <c r="G153" s="63"/>
      <c r="H153" s="61"/>
      <c r="I153" s="62"/>
      <c r="J153" s="63"/>
      <c r="K153" s="92"/>
      <c r="L153" s="94"/>
      <c r="M153" s="91" t="s">
        <v>25</v>
      </c>
      <c r="N153" s="92"/>
      <c r="O153" s="95"/>
      <c r="P153" s="94"/>
      <c r="Q153" s="61"/>
      <c r="R153" s="62"/>
      <c r="S153" s="96"/>
      <c r="T153" s="13"/>
    </row>
    <row r="154" spans="1:20" ht="15.75" x14ac:dyDescent="0.25">
      <c r="A154" s="97" t="s">
        <v>26</v>
      </c>
      <c r="B154" s="2"/>
      <c r="C154" s="3">
        <f t="shared" ref="C154:L156" si="0">+C81-C9</f>
        <v>1.6144460716746162E-2</v>
      </c>
      <c r="D154" s="23">
        <f t="shared" si="0"/>
        <v>65.524117222741097</v>
      </c>
      <c r="E154" s="99">
        <f t="shared" si="0"/>
        <v>0</v>
      </c>
      <c r="F154" s="3">
        <f t="shared" si="0"/>
        <v>0</v>
      </c>
      <c r="G154" s="98">
        <f t="shared" si="0"/>
        <v>0</v>
      </c>
      <c r="H154" s="99">
        <f t="shared" si="0"/>
        <v>0</v>
      </c>
      <c r="I154" s="101">
        <f t="shared" si="0"/>
        <v>0</v>
      </c>
      <c r="J154" s="98">
        <f t="shared" si="0"/>
        <v>0</v>
      </c>
      <c r="K154" s="2">
        <f t="shared" si="0"/>
        <v>0</v>
      </c>
      <c r="L154" s="23">
        <f t="shared" si="0"/>
        <v>65.524117222741097</v>
      </c>
      <c r="M154" s="97" t="s">
        <v>26</v>
      </c>
      <c r="N154" s="2">
        <f t="shared" ref="N154:T156" si="1">+N81-N9</f>
        <v>0</v>
      </c>
      <c r="O154" s="201">
        <f t="shared" si="1"/>
        <v>0</v>
      </c>
      <c r="P154" s="23">
        <f t="shared" si="1"/>
        <v>0</v>
      </c>
      <c r="Q154" s="2">
        <f t="shared" si="1"/>
        <v>0</v>
      </c>
      <c r="R154" s="101">
        <f t="shared" si="1"/>
        <v>0</v>
      </c>
      <c r="S154" s="98">
        <f t="shared" si="1"/>
        <v>0</v>
      </c>
      <c r="T154" s="1">
        <f t="shared" si="1"/>
        <v>65.524117222741097</v>
      </c>
    </row>
    <row r="155" spans="1:20" s="106" customFormat="1" ht="20.25" x14ac:dyDescent="0.55000000000000004">
      <c r="A155" s="97" t="s">
        <v>27</v>
      </c>
      <c r="B155" s="6">
        <f>+B82-B10</f>
        <v>0</v>
      </c>
      <c r="C155" s="7">
        <f t="shared" si="0"/>
        <v>2.160088630663512E-2</v>
      </c>
      <c r="D155" s="102">
        <f t="shared" si="0"/>
        <v>0.29667092896119529</v>
      </c>
      <c r="E155" s="6">
        <f t="shared" si="0"/>
        <v>0</v>
      </c>
      <c r="F155" s="7">
        <f t="shared" si="0"/>
        <v>1.6144460716746162E-2</v>
      </c>
      <c r="G155" s="102">
        <f t="shared" si="0"/>
        <v>0.77318142344419805</v>
      </c>
      <c r="H155" s="6">
        <f t="shared" si="0"/>
        <v>0</v>
      </c>
      <c r="I155" s="131">
        <f t="shared" si="0"/>
        <v>8.500117767198126E-3</v>
      </c>
      <c r="J155" s="102">
        <f t="shared" si="0"/>
        <v>1.300265108545382</v>
      </c>
      <c r="K155" s="6">
        <f t="shared" si="0"/>
        <v>0</v>
      </c>
      <c r="L155" s="102">
        <f t="shared" si="0"/>
        <v>2.3701174609507767</v>
      </c>
      <c r="M155" s="103" t="s">
        <v>27</v>
      </c>
      <c r="N155" s="6">
        <f t="shared" si="1"/>
        <v>0</v>
      </c>
      <c r="O155" s="202">
        <f t="shared" si="1"/>
        <v>0</v>
      </c>
      <c r="P155" s="102">
        <f t="shared" si="1"/>
        <v>0</v>
      </c>
      <c r="Q155" s="64">
        <f t="shared" si="1"/>
        <v>0</v>
      </c>
      <c r="R155" s="105">
        <f t="shared" si="1"/>
        <v>0</v>
      </c>
      <c r="S155" s="102">
        <f t="shared" si="1"/>
        <v>0</v>
      </c>
      <c r="T155" s="5">
        <f t="shared" si="1"/>
        <v>2.3701174609507802</v>
      </c>
    </row>
    <row r="156" spans="1:20" ht="16.5" thickBot="1" x14ac:dyDescent="0.3">
      <c r="A156" s="107" t="s">
        <v>28</v>
      </c>
      <c r="B156" s="22">
        <f>+B83-B11</f>
        <v>0</v>
      </c>
      <c r="C156" s="10">
        <f t="shared" si="0"/>
        <v>0</v>
      </c>
      <c r="D156" s="29">
        <f t="shared" si="0"/>
        <v>65.820788151702345</v>
      </c>
      <c r="E156" s="9">
        <f t="shared" si="0"/>
        <v>0</v>
      </c>
      <c r="F156" s="10">
        <f t="shared" si="0"/>
        <v>0</v>
      </c>
      <c r="G156" s="109">
        <f t="shared" si="0"/>
        <v>0.77318142344419805</v>
      </c>
      <c r="H156" s="9">
        <f t="shared" si="0"/>
        <v>0</v>
      </c>
      <c r="I156" s="112">
        <f t="shared" si="0"/>
        <v>0</v>
      </c>
      <c r="J156" s="110">
        <f t="shared" si="0"/>
        <v>1.300265108545382</v>
      </c>
      <c r="K156" s="22">
        <f t="shared" si="0"/>
        <v>0</v>
      </c>
      <c r="L156" s="29">
        <f t="shared" si="0"/>
        <v>67.894234683692048</v>
      </c>
      <c r="M156" s="107" t="s">
        <v>28</v>
      </c>
      <c r="N156" s="22">
        <f t="shared" si="1"/>
        <v>0</v>
      </c>
      <c r="O156" s="203">
        <f t="shared" si="1"/>
        <v>0</v>
      </c>
      <c r="P156" s="29">
        <f t="shared" si="1"/>
        <v>0</v>
      </c>
      <c r="Q156" s="9">
        <f t="shared" si="1"/>
        <v>0</v>
      </c>
      <c r="R156" s="112">
        <f t="shared" si="1"/>
        <v>0</v>
      </c>
      <c r="S156" s="109">
        <f t="shared" si="1"/>
        <v>0</v>
      </c>
      <c r="T156" s="8">
        <f t="shared" si="1"/>
        <v>67.894234683691934</v>
      </c>
    </row>
    <row r="157" spans="1:20" ht="6" customHeight="1" thickBot="1" x14ac:dyDescent="0.3">
      <c r="A157" s="97"/>
      <c r="B157" s="2"/>
      <c r="C157" s="3"/>
      <c r="D157" s="23"/>
      <c r="E157" s="68"/>
      <c r="F157" s="3"/>
      <c r="G157" s="114"/>
      <c r="H157" s="68"/>
      <c r="I157" s="115"/>
      <c r="J157" s="114"/>
      <c r="K157" s="2"/>
      <c r="L157" s="23"/>
      <c r="M157" s="97"/>
      <c r="N157" s="2"/>
      <c r="O157" s="201"/>
      <c r="P157" s="23"/>
      <c r="Q157" s="68"/>
      <c r="R157" s="115"/>
      <c r="S157" s="114"/>
      <c r="T157" s="1"/>
    </row>
    <row r="158" spans="1:20" ht="15.75" x14ac:dyDescent="0.25">
      <c r="A158" s="91" t="s">
        <v>29</v>
      </c>
      <c r="B158" s="25"/>
      <c r="C158" s="15"/>
      <c r="D158" s="26"/>
      <c r="E158" s="69"/>
      <c r="F158" s="15"/>
      <c r="G158" s="117"/>
      <c r="H158" s="69"/>
      <c r="I158" s="119"/>
      <c r="J158" s="117"/>
      <c r="K158" s="25"/>
      <c r="L158" s="26"/>
      <c r="M158" s="91" t="s">
        <v>29</v>
      </c>
      <c r="N158" s="25"/>
      <c r="O158" s="204"/>
      <c r="P158" s="26"/>
      <c r="Q158" s="69"/>
      <c r="R158" s="119"/>
      <c r="S158" s="117"/>
      <c r="T158" s="24"/>
    </row>
    <row r="159" spans="1:20" ht="15.75" x14ac:dyDescent="0.25">
      <c r="A159" s="97" t="s">
        <v>30</v>
      </c>
      <c r="B159" s="2">
        <f t="shared" ref="B159:L164" si="2">+B86-B14</f>
        <v>0</v>
      </c>
      <c r="C159" s="3">
        <f t="shared" si="2"/>
        <v>1.7411048780820393E-2</v>
      </c>
      <c r="D159" s="23">
        <f t="shared" si="2"/>
        <v>0.69058699731191986</v>
      </c>
      <c r="E159" s="2">
        <f t="shared" si="2"/>
        <v>0</v>
      </c>
      <c r="F159" s="3">
        <f t="shared" si="2"/>
        <v>1.5315209059792709E-2</v>
      </c>
      <c r="G159" s="23">
        <f t="shared" si="2"/>
        <v>2.9345929708989829</v>
      </c>
      <c r="H159" s="2">
        <f t="shared" si="2"/>
        <v>0</v>
      </c>
      <c r="I159" s="115">
        <f t="shared" si="2"/>
        <v>0</v>
      </c>
      <c r="J159" s="23">
        <f t="shared" si="2"/>
        <v>0</v>
      </c>
      <c r="K159" s="2">
        <f t="shared" si="2"/>
        <v>0</v>
      </c>
      <c r="L159" s="23">
        <f t="shared" si="2"/>
        <v>3.6251799682109009</v>
      </c>
      <c r="M159" s="97" t="s">
        <v>30</v>
      </c>
      <c r="N159" s="2">
        <f t="shared" ref="N159:T164" si="3">+N86-N14</f>
        <v>0</v>
      </c>
      <c r="O159" s="201">
        <f t="shared" si="3"/>
        <v>0</v>
      </c>
      <c r="P159" s="23">
        <f t="shared" si="3"/>
        <v>0</v>
      </c>
      <c r="Q159" s="99">
        <f t="shared" si="3"/>
        <v>0</v>
      </c>
      <c r="R159" s="101">
        <f t="shared" si="3"/>
        <v>0</v>
      </c>
      <c r="S159" s="23">
        <f t="shared" si="3"/>
        <v>0</v>
      </c>
      <c r="T159" s="1">
        <f t="shared" si="3"/>
        <v>3.6251799682109045</v>
      </c>
    </row>
    <row r="160" spans="1:20" ht="15.75" x14ac:dyDescent="0.25">
      <c r="A160" s="97" t="s">
        <v>31</v>
      </c>
      <c r="B160" s="2">
        <f t="shared" si="2"/>
        <v>0</v>
      </c>
      <c r="C160" s="3">
        <f t="shared" si="2"/>
        <v>1.1410733082953164E-2</v>
      </c>
      <c r="D160" s="23">
        <f t="shared" si="2"/>
        <v>15.030257986365513</v>
      </c>
      <c r="E160" s="121">
        <f t="shared" si="2"/>
        <v>0</v>
      </c>
      <c r="F160" s="3">
        <f t="shared" si="2"/>
        <v>8.0753143850375714E-3</v>
      </c>
      <c r="G160" s="23">
        <f t="shared" si="2"/>
        <v>9.0289397127471602</v>
      </c>
      <c r="H160" s="2">
        <f t="shared" si="2"/>
        <v>0</v>
      </c>
      <c r="I160" s="115">
        <f t="shared" si="2"/>
        <v>0</v>
      </c>
      <c r="J160" s="23">
        <f t="shared" si="2"/>
        <v>0</v>
      </c>
      <c r="K160" s="2">
        <f t="shared" si="2"/>
        <v>0</v>
      </c>
      <c r="L160" s="23">
        <f t="shared" si="2"/>
        <v>24.059197699112673</v>
      </c>
      <c r="M160" s="97" t="s">
        <v>31</v>
      </c>
      <c r="N160" s="2">
        <f t="shared" si="3"/>
        <v>0</v>
      </c>
      <c r="O160" s="201">
        <f t="shared" si="3"/>
        <v>1.0684377220754584</v>
      </c>
      <c r="P160" s="23">
        <f t="shared" si="3"/>
        <v>7.7395719384421398</v>
      </c>
      <c r="Q160" s="99">
        <f t="shared" si="3"/>
        <v>0</v>
      </c>
      <c r="R160" s="101">
        <f t="shared" si="3"/>
        <v>0</v>
      </c>
      <c r="S160" s="23">
        <f t="shared" si="3"/>
        <v>0</v>
      </c>
      <c r="T160" s="1">
        <f t="shared" si="3"/>
        <v>31.798769637554756</v>
      </c>
    </row>
    <row r="161" spans="1:20" ht="15.75" x14ac:dyDescent="0.25">
      <c r="A161" s="97" t="s">
        <v>32</v>
      </c>
      <c r="B161" s="2">
        <f t="shared" si="2"/>
        <v>0</v>
      </c>
      <c r="C161" s="3">
        <f t="shared" si="2"/>
        <v>0</v>
      </c>
      <c r="D161" s="23">
        <f t="shared" si="2"/>
        <v>0</v>
      </c>
      <c r="E161" s="68">
        <f t="shared" si="2"/>
        <v>0</v>
      </c>
      <c r="F161" s="3">
        <f t="shared" si="2"/>
        <v>0</v>
      </c>
      <c r="G161" s="114">
        <f t="shared" si="2"/>
        <v>0</v>
      </c>
      <c r="H161" s="68">
        <f t="shared" si="2"/>
        <v>0</v>
      </c>
      <c r="I161" s="115">
        <f t="shared" si="2"/>
        <v>0</v>
      </c>
      <c r="J161" s="114">
        <f t="shared" si="2"/>
        <v>0</v>
      </c>
      <c r="K161" s="2">
        <f t="shared" si="2"/>
        <v>0</v>
      </c>
      <c r="L161" s="23">
        <f t="shared" si="2"/>
        <v>0</v>
      </c>
      <c r="M161" s="97" t="s">
        <v>32</v>
      </c>
      <c r="N161" s="2">
        <f t="shared" si="3"/>
        <v>0</v>
      </c>
      <c r="O161" s="201">
        <f t="shared" si="3"/>
        <v>0</v>
      </c>
      <c r="P161" s="23">
        <f t="shared" si="3"/>
        <v>0</v>
      </c>
      <c r="Q161" s="68">
        <f t="shared" si="3"/>
        <v>0</v>
      </c>
      <c r="R161" s="115">
        <f t="shared" si="3"/>
        <v>0</v>
      </c>
      <c r="S161" s="114">
        <f t="shared" si="3"/>
        <v>0</v>
      </c>
      <c r="T161" s="1">
        <f t="shared" si="3"/>
        <v>0</v>
      </c>
    </row>
    <row r="162" spans="1:20" ht="15.75" x14ac:dyDescent="0.25">
      <c r="A162" s="120" t="s">
        <v>33</v>
      </c>
      <c r="B162" s="2">
        <f t="shared" si="2"/>
        <v>0</v>
      </c>
      <c r="C162" s="3">
        <f t="shared" si="2"/>
        <v>8.0885012551505792E-3</v>
      </c>
      <c r="D162" s="23">
        <f t="shared" si="2"/>
        <v>2.02003637745349</v>
      </c>
      <c r="E162" s="121">
        <f t="shared" si="2"/>
        <v>0</v>
      </c>
      <c r="F162" s="3">
        <f t="shared" si="2"/>
        <v>0</v>
      </c>
      <c r="G162" s="23">
        <f t="shared" si="2"/>
        <v>0</v>
      </c>
      <c r="H162" s="2">
        <f t="shared" si="2"/>
        <v>0</v>
      </c>
      <c r="I162" s="115">
        <f t="shared" si="2"/>
        <v>0</v>
      </c>
      <c r="J162" s="23">
        <f t="shared" si="2"/>
        <v>0</v>
      </c>
      <c r="K162" s="2">
        <f t="shared" si="2"/>
        <v>0</v>
      </c>
      <c r="L162" s="23">
        <f t="shared" si="2"/>
        <v>2.02003637745349</v>
      </c>
      <c r="M162" s="120" t="s">
        <v>33</v>
      </c>
      <c r="N162" s="2">
        <f t="shared" si="3"/>
        <v>0</v>
      </c>
      <c r="O162" s="201">
        <f t="shared" si="3"/>
        <v>1.3443305198950775</v>
      </c>
      <c r="P162" s="23">
        <f t="shared" si="3"/>
        <v>0.69767569999236478</v>
      </c>
      <c r="Q162" s="99">
        <f t="shared" si="3"/>
        <v>0</v>
      </c>
      <c r="R162" s="101">
        <f t="shared" si="3"/>
        <v>0</v>
      </c>
      <c r="S162" s="23">
        <f t="shared" si="3"/>
        <v>0</v>
      </c>
      <c r="T162" s="1">
        <f t="shared" si="3"/>
        <v>2.717712077445853</v>
      </c>
    </row>
    <row r="163" spans="1:20" ht="15.75" x14ac:dyDescent="0.25">
      <c r="A163" s="120" t="s">
        <v>34</v>
      </c>
      <c r="B163" s="27">
        <f t="shared" si="2"/>
        <v>0</v>
      </c>
      <c r="C163" s="18">
        <f t="shared" si="2"/>
        <v>8.0885012551505792E-3</v>
      </c>
      <c r="D163" s="122">
        <f t="shared" si="2"/>
        <v>1.1853956341552401</v>
      </c>
      <c r="E163" s="123">
        <f t="shared" si="2"/>
        <v>0</v>
      </c>
      <c r="F163" s="18">
        <f t="shared" si="2"/>
        <v>0</v>
      </c>
      <c r="G163" s="124">
        <f t="shared" si="2"/>
        <v>0</v>
      </c>
      <c r="H163" s="123">
        <f t="shared" si="2"/>
        <v>0</v>
      </c>
      <c r="I163" s="126">
        <f t="shared" si="2"/>
        <v>0</v>
      </c>
      <c r="J163" s="124">
        <f t="shared" si="2"/>
        <v>0</v>
      </c>
      <c r="K163" s="27">
        <f t="shared" si="2"/>
        <v>0</v>
      </c>
      <c r="L163" s="122">
        <f t="shared" si="2"/>
        <v>1.1853956341552401</v>
      </c>
      <c r="M163" s="120" t="s">
        <v>34</v>
      </c>
      <c r="N163" s="27">
        <f t="shared" si="3"/>
        <v>0</v>
      </c>
      <c r="O163" s="205">
        <f t="shared" si="3"/>
        <v>1.3443305198950775</v>
      </c>
      <c r="P163" s="122">
        <f t="shared" si="3"/>
        <v>0.4515334591107929</v>
      </c>
      <c r="Q163" s="123">
        <f t="shared" si="3"/>
        <v>0</v>
      </c>
      <c r="R163" s="126">
        <f t="shared" si="3"/>
        <v>0</v>
      </c>
      <c r="S163" s="124">
        <f t="shared" si="3"/>
        <v>0</v>
      </c>
      <c r="T163" s="16">
        <f t="shared" si="3"/>
        <v>1.6369290932660334</v>
      </c>
    </row>
    <row r="164" spans="1:20" ht="20.25" x14ac:dyDescent="0.55000000000000004">
      <c r="A164" s="97" t="s">
        <v>35</v>
      </c>
      <c r="B164" s="6">
        <f t="shared" si="2"/>
        <v>0</v>
      </c>
      <c r="C164" s="7">
        <f t="shared" si="2"/>
        <v>0</v>
      </c>
      <c r="D164" s="102">
        <f t="shared" si="2"/>
        <v>3.2054320116087283</v>
      </c>
      <c r="E164" s="129">
        <f t="shared" si="2"/>
        <v>0</v>
      </c>
      <c r="F164" s="7">
        <f t="shared" si="2"/>
        <v>0</v>
      </c>
      <c r="G164" s="130">
        <f t="shared" si="2"/>
        <v>0</v>
      </c>
      <c r="H164" s="129">
        <f t="shared" si="2"/>
        <v>0</v>
      </c>
      <c r="I164" s="131">
        <f t="shared" si="2"/>
        <v>0</v>
      </c>
      <c r="J164" s="130">
        <f t="shared" si="2"/>
        <v>0</v>
      </c>
      <c r="K164" s="6">
        <f t="shared" si="2"/>
        <v>0</v>
      </c>
      <c r="L164" s="102">
        <f t="shared" si="2"/>
        <v>3.2054320116087283</v>
      </c>
      <c r="M164" s="103" t="s">
        <v>35</v>
      </c>
      <c r="N164" s="6">
        <f t="shared" si="3"/>
        <v>0</v>
      </c>
      <c r="O164" s="202">
        <f t="shared" si="3"/>
        <v>0</v>
      </c>
      <c r="P164" s="102">
        <f t="shared" si="3"/>
        <v>1.1492091591031564</v>
      </c>
      <c r="Q164" s="129">
        <f t="shared" si="3"/>
        <v>0</v>
      </c>
      <c r="R164" s="131">
        <f t="shared" si="3"/>
        <v>0</v>
      </c>
      <c r="S164" s="130">
        <f t="shared" si="3"/>
        <v>0</v>
      </c>
      <c r="T164" s="5">
        <f t="shared" si="3"/>
        <v>4.3546411707118864</v>
      </c>
    </row>
    <row r="165" spans="1:20" ht="15.75" x14ac:dyDescent="0.25">
      <c r="A165" s="97"/>
      <c r="B165" s="2"/>
      <c r="C165" s="3"/>
      <c r="D165" s="23"/>
      <c r="E165" s="68"/>
      <c r="F165" s="3"/>
      <c r="G165" s="114"/>
      <c r="H165" s="68"/>
      <c r="I165" s="115"/>
      <c r="J165" s="114"/>
      <c r="K165" s="2"/>
      <c r="L165" s="23"/>
      <c r="M165" s="97"/>
      <c r="N165" s="2"/>
      <c r="O165" s="201"/>
      <c r="P165" s="23"/>
      <c r="Q165" s="68"/>
      <c r="R165" s="115"/>
      <c r="S165" s="114"/>
      <c r="T165" s="1"/>
    </row>
    <row r="166" spans="1:20" ht="16.5" thickBot="1" x14ac:dyDescent="0.3">
      <c r="A166" s="107" t="s">
        <v>28</v>
      </c>
      <c r="B166" s="22">
        <f t="shared" ref="B166:L166" si="4">+B93-B21</f>
        <v>0</v>
      </c>
      <c r="C166" s="10">
        <f t="shared" si="4"/>
        <v>0</v>
      </c>
      <c r="D166" s="29">
        <f t="shared" si="4"/>
        <v>18.926276995286173</v>
      </c>
      <c r="E166" s="9">
        <f t="shared" si="4"/>
        <v>0</v>
      </c>
      <c r="F166" s="10">
        <f t="shared" si="4"/>
        <v>0</v>
      </c>
      <c r="G166" s="29">
        <f t="shared" si="4"/>
        <v>11.963532683646136</v>
      </c>
      <c r="H166" s="132">
        <f t="shared" si="4"/>
        <v>0</v>
      </c>
      <c r="I166" s="112">
        <f t="shared" si="4"/>
        <v>0</v>
      </c>
      <c r="J166" s="133">
        <f t="shared" si="4"/>
        <v>0</v>
      </c>
      <c r="K166" s="22">
        <f t="shared" si="4"/>
        <v>0</v>
      </c>
      <c r="L166" s="29">
        <f t="shared" si="4"/>
        <v>30.889809678932295</v>
      </c>
      <c r="M166" s="107" t="s">
        <v>28</v>
      </c>
      <c r="N166" s="22">
        <f t="shared" ref="N166:T166" si="5">+N93-N21</f>
        <v>0</v>
      </c>
      <c r="O166" s="203">
        <f t="shared" si="5"/>
        <v>0</v>
      </c>
      <c r="P166" s="29">
        <f t="shared" si="5"/>
        <v>8.888781097545305</v>
      </c>
      <c r="Q166" s="9">
        <f t="shared" si="5"/>
        <v>0</v>
      </c>
      <c r="R166" s="112">
        <f t="shared" si="5"/>
        <v>0</v>
      </c>
      <c r="S166" s="29">
        <f t="shared" si="5"/>
        <v>0</v>
      </c>
      <c r="T166" s="8">
        <f t="shared" si="5"/>
        <v>39.778590776477586</v>
      </c>
    </row>
    <row r="167" spans="1:20" ht="4.5" customHeight="1" thickBot="1" x14ac:dyDescent="0.3">
      <c r="A167" s="97"/>
      <c r="B167" s="2"/>
      <c r="C167" s="3"/>
      <c r="D167" s="23"/>
      <c r="E167" s="12"/>
      <c r="F167" s="3"/>
      <c r="G167" s="23"/>
      <c r="H167" s="68"/>
      <c r="I167" s="115"/>
      <c r="J167" s="114"/>
      <c r="K167" s="2"/>
      <c r="L167" s="23"/>
      <c r="M167" s="97"/>
      <c r="N167" s="2"/>
      <c r="O167" s="201"/>
      <c r="P167" s="23"/>
      <c r="Q167" s="12"/>
      <c r="R167" s="115"/>
      <c r="S167" s="23"/>
      <c r="T167" s="1"/>
    </row>
    <row r="168" spans="1:20" ht="15.75" x14ac:dyDescent="0.25">
      <c r="A168" s="91" t="s">
        <v>36</v>
      </c>
      <c r="B168" s="25"/>
      <c r="C168" s="15"/>
      <c r="D168" s="26"/>
      <c r="E168" s="14"/>
      <c r="F168" s="15"/>
      <c r="G168" s="26"/>
      <c r="H168" s="69"/>
      <c r="I168" s="119"/>
      <c r="J168" s="117"/>
      <c r="K168" s="25"/>
      <c r="L168" s="26"/>
      <c r="M168" s="91" t="s">
        <v>36</v>
      </c>
      <c r="N168" s="25"/>
      <c r="O168" s="204"/>
      <c r="P168" s="26"/>
      <c r="Q168" s="14"/>
      <c r="R168" s="119"/>
      <c r="S168" s="26"/>
      <c r="T168" s="24"/>
    </row>
    <row r="169" spans="1:20" ht="15.75" x14ac:dyDescent="0.25">
      <c r="A169" s="97" t="s">
        <v>37</v>
      </c>
      <c r="B169" s="2">
        <f t="shared" ref="B169:L170" si="6">+B96-B24</f>
        <v>0</v>
      </c>
      <c r="C169" s="3">
        <f t="shared" si="6"/>
        <v>1.0328884196254967E-2</v>
      </c>
      <c r="D169" s="23">
        <f t="shared" si="6"/>
        <v>1.811159594426309</v>
      </c>
      <c r="E169" s="2">
        <f t="shared" si="6"/>
        <v>0</v>
      </c>
      <c r="F169" s="3">
        <f t="shared" si="6"/>
        <v>7.8921242211128506E-3</v>
      </c>
      <c r="G169" s="23">
        <f t="shared" si="6"/>
        <v>0.65356617641773607</v>
      </c>
      <c r="H169" s="2">
        <f t="shared" si="6"/>
        <v>0</v>
      </c>
      <c r="I169" s="115">
        <f t="shared" si="6"/>
        <v>0</v>
      </c>
      <c r="J169" s="23">
        <f t="shared" si="6"/>
        <v>0</v>
      </c>
      <c r="K169" s="2">
        <f t="shared" si="6"/>
        <v>0</v>
      </c>
      <c r="L169" s="23">
        <f t="shared" si="6"/>
        <v>2.4647257708440442</v>
      </c>
      <c r="M169" s="97" t="s">
        <v>37</v>
      </c>
      <c r="N169" s="2">
        <f t="shared" ref="N169:T170" si="7">+N96-N24</f>
        <v>0</v>
      </c>
      <c r="O169" s="201">
        <f t="shared" si="7"/>
        <v>0.78982853064650449</v>
      </c>
      <c r="P169" s="23">
        <f t="shared" si="7"/>
        <v>0.81452936933127429</v>
      </c>
      <c r="Q169" s="2">
        <f t="shared" si="7"/>
        <v>-258.16146199999997</v>
      </c>
      <c r="R169" s="101">
        <f t="shared" si="7"/>
        <v>0</v>
      </c>
      <c r="S169" s="23">
        <f t="shared" si="7"/>
        <v>0</v>
      </c>
      <c r="T169" s="1">
        <f t="shared" si="7"/>
        <v>3.2792551401753194</v>
      </c>
    </row>
    <row r="170" spans="1:20" ht="15.75" x14ac:dyDescent="0.25">
      <c r="A170" s="97" t="s">
        <v>38</v>
      </c>
      <c r="B170" s="2">
        <f t="shared" si="6"/>
        <v>0</v>
      </c>
      <c r="C170" s="3">
        <f t="shared" si="6"/>
        <v>7.3672464375394431E-3</v>
      </c>
      <c r="D170" s="23">
        <f t="shared" si="6"/>
        <v>3.674577978814586</v>
      </c>
      <c r="E170" s="2">
        <f t="shared" si="6"/>
        <v>0</v>
      </c>
      <c r="F170" s="173">
        <f t="shared" si="6"/>
        <v>0</v>
      </c>
      <c r="G170" s="23">
        <f t="shared" si="6"/>
        <v>0</v>
      </c>
      <c r="H170" s="2">
        <f t="shared" si="6"/>
        <v>0</v>
      </c>
      <c r="I170" s="115">
        <f t="shared" si="6"/>
        <v>0</v>
      </c>
      <c r="J170" s="23">
        <f t="shared" si="6"/>
        <v>0</v>
      </c>
      <c r="K170" s="2">
        <f t="shared" si="6"/>
        <v>0</v>
      </c>
      <c r="L170" s="23">
        <f t="shared" si="6"/>
        <v>3.674577978814586</v>
      </c>
      <c r="M170" s="97" t="s">
        <v>38</v>
      </c>
      <c r="N170" s="2">
        <f t="shared" si="7"/>
        <v>0</v>
      </c>
      <c r="O170" s="201">
        <f t="shared" si="7"/>
        <v>1.271571566947161</v>
      </c>
      <c r="P170" s="23">
        <f t="shared" si="7"/>
        <v>1.8541046583662428</v>
      </c>
      <c r="Q170" s="99">
        <f t="shared" si="7"/>
        <v>0</v>
      </c>
      <c r="R170" s="101">
        <f t="shared" si="7"/>
        <v>0</v>
      </c>
      <c r="S170" s="23">
        <f t="shared" si="7"/>
        <v>0</v>
      </c>
      <c r="T170" s="1">
        <f t="shared" si="7"/>
        <v>5.5286826371808289</v>
      </c>
    </row>
    <row r="171" spans="1:20" ht="15.75" x14ac:dyDescent="0.25">
      <c r="A171" s="97" t="s">
        <v>39</v>
      </c>
      <c r="B171" s="2"/>
      <c r="C171" s="3"/>
      <c r="D171" s="23"/>
      <c r="E171" s="2"/>
      <c r="F171" s="173"/>
      <c r="G171" s="23"/>
      <c r="H171" s="2"/>
      <c r="I171" s="115"/>
      <c r="J171" s="23"/>
      <c r="K171" s="2"/>
      <c r="L171" s="23"/>
      <c r="M171" s="97" t="s">
        <v>39</v>
      </c>
      <c r="N171" s="2"/>
      <c r="O171" s="201"/>
      <c r="P171" s="23"/>
      <c r="Q171" s="99"/>
      <c r="R171" s="101"/>
      <c r="S171" s="23"/>
      <c r="T171" s="1"/>
    </row>
    <row r="172" spans="1:20" ht="15.75" x14ac:dyDescent="0.25">
      <c r="A172" s="120" t="s">
        <v>33</v>
      </c>
      <c r="B172" s="2">
        <f t="shared" ref="B172:L174" si="8">+B99-B27</f>
        <v>0</v>
      </c>
      <c r="C172" s="3">
        <f t="shared" si="8"/>
        <v>6.7933611861400595E-3</v>
      </c>
      <c r="D172" s="23">
        <f t="shared" si="8"/>
        <v>0.37797007803824823</v>
      </c>
      <c r="E172" s="2">
        <f t="shared" si="8"/>
        <v>0</v>
      </c>
      <c r="F172" s="173">
        <f t="shared" si="8"/>
        <v>0</v>
      </c>
      <c r="G172" s="23">
        <f t="shared" si="8"/>
        <v>0</v>
      </c>
      <c r="H172" s="2">
        <f t="shared" si="8"/>
        <v>0</v>
      </c>
      <c r="I172" s="115">
        <f t="shared" si="8"/>
        <v>0</v>
      </c>
      <c r="J172" s="23">
        <f t="shared" si="8"/>
        <v>0</v>
      </c>
      <c r="K172" s="2">
        <f t="shared" si="8"/>
        <v>0</v>
      </c>
      <c r="L172" s="23">
        <f t="shared" si="8"/>
        <v>0.37797007803824823</v>
      </c>
      <c r="M172" s="120" t="s">
        <v>33</v>
      </c>
      <c r="N172" s="206">
        <f t="shared" ref="N172:T174" si="9">+N99-N27</f>
        <v>0</v>
      </c>
      <c r="O172" s="201">
        <f t="shared" si="9"/>
        <v>1.1175613412858372</v>
      </c>
      <c r="P172" s="23">
        <f t="shared" si="9"/>
        <v>0.15517756679447059</v>
      </c>
      <c r="Q172" s="99">
        <f t="shared" si="9"/>
        <v>0</v>
      </c>
      <c r="R172" s="101">
        <f t="shared" si="9"/>
        <v>0</v>
      </c>
      <c r="S172" s="23">
        <f t="shared" si="9"/>
        <v>0</v>
      </c>
      <c r="T172" s="1">
        <f t="shared" si="9"/>
        <v>0.53314764483271926</v>
      </c>
    </row>
    <row r="173" spans="1:20" ht="15.75" x14ac:dyDescent="0.25">
      <c r="A173" s="120" t="s">
        <v>34</v>
      </c>
      <c r="B173" s="27">
        <f t="shared" si="8"/>
        <v>0</v>
      </c>
      <c r="C173" s="18">
        <f t="shared" si="8"/>
        <v>6.7933611861400595E-3</v>
      </c>
      <c r="D173" s="122">
        <f t="shared" si="8"/>
        <v>1.149443920451116</v>
      </c>
      <c r="E173" s="123">
        <f t="shared" si="8"/>
        <v>0</v>
      </c>
      <c r="F173" s="18">
        <f t="shared" si="8"/>
        <v>0</v>
      </c>
      <c r="G173" s="124">
        <f t="shared" si="8"/>
        <v>0</v>
      </c>
      <c r="H173" s="123">
        <f t="shared" si="8"/>
        <v>0</v>
      </c>
      <c r="I173" s="126">
        <f t="shared" si="8"/>
        <v>0</v>
      </c>
      <c r="J173" s="124">
        <f t="shared" si="8"/>
        <v>0</v>
      </c>
      <c r="K173" s="27">
        <f t="shared" si="8"/>
        <v>0</v>
      </c>
      <c r="L173" s="122">
        <f t="shared" si="8"/>
        <v>1.149443920451116</v>
      </c>
      <c r="M173" s="120" t="s">
        <v>34</v>
      </c>
      <c r="N173" s="207">
        <f t="shared" si="9"/>
        <v>0</v>
      </c>
      <c r="O173" s="205">
        <f t="shared" si="9"/>
        <v>1.1175613412858372</v>
      </c>
      <c r="P173" s="122">
        <f t="shared" si="9"/>
        <v>0.31112365535018505</v>
      </c>
      <c r="Q173" s="123">
        <f t="shared" si="9"/>
        <v>0</v>
      </c>
      <c r="R173" s="126">
        <f t="shared" si="9"/>
        <v>0</v>
      </c>
      <c r="S173" s="124">
        <f t="shared" si="9"/>
        <v>0</v>
      </c>
      <c r="T173" s="16">
        <f t="shared" si="9"/>
        <v>1.460567575801301</v>
      </c>
    </row>
    <row r="174" spans="1:20" ht="15.75" x14ac:dyDescent="0.25">
      <c r="A174" s="97" t="s">
        <v>35</v>
      </c>
      <c r="B174" s="2">
        <f t="shared" si="8"/>
        <v>0</v>
      </c>
      <c r="C174" s="3">
        <f t="shared" si="8"/>
        <v>0</v>
      </c>
      <c r="D174" s="23">
        <f t="shared" si="8"/>
        <v>1.5274139984893633</v>
      </c>
      <c r="E174" s="2">
        <f t="shared" si="8"/>
        <v>0</v>
      </c>
      <c r="F174" s="173">
        <f t="shared" si="8"/>
        <v>0</v>
      </c>
      <c r="G174" s="23">
        <f t="shared" si="8"/>
        <v>0</v>
      </c>
      <c r="H174" s="2">
        <f t="shared" si="8"/>
        <v>0</v>
      </c>
      <c r="I174" s="115">
        <f t="shared" si="8"/>
        <v>0</v>
      </c>
      <c r="J174" s="23">
        <f t="shared" si="8"/>
        <v>0</v>
      </c>
      <c r="K174" s="2">
        <f t="shared" si="8"/>
        <v>0</v>
      </c>
      <c r="L174" s="23">
        <f t="shared" si="8"/>
        <v>1.5274139984893633</v>
      </c>
      <c r="M174" s="97" t="s">
        <v>35</v>
      </c>
      <c r="N174" s="206">
        <f t="shared" si="9"/>
        <v>0</v>
      </c>
      <c r="O174" s="201">
        <f t="shared" si="9"/>
        <v>0</v>
      </c>
      <c r="P174" s="23">
        <f t="shared" si="9"/>
        <v>0.46630122214465608</v>
      </c>
      <c r="Q174" s="99">
        <f t="shared" si="9"/>
        <v>0</v>
      </c>
      <c r="R174" s="101">
        <f t="shared" si="9"/>
        <v>0</v>
      </c>
      <c r="S174" s="23">
        <f t="shared" si="9"/>
        <v>0</v>
      </c>
      <c r="T174" s="1">
        <f t="shared" si="9"/>
        <v>1.9937152206340194</v>
      </c>
    </row>
    <row r="175" spans="1:20" ht="15.75" x14ac:dyDescent="0.25">
      <c r="A175" s="97" t="s">
        <v>40</v>
      </c>
      <c r="B175" s="2"/>
      <c r="C175" s="3"/>
      <c r="D175" s="23"/>
      <c r="E175" s="12"/>
      <c r="F175" s="173"/>
      <c r="G175" s="23"/>
      <c r="H175" s="68"/>
      <c r="I175" s="115"/>
      <c r="J175" s="114"/>
      <c r="K175" s="2"/>
      <c r="L175" s="23"/>
      <c r="M175" s="97" t="s">
        <v>40</v>
      </c>
      <c r="N175" s="2"/>
      <c r="O175" s="201"/>
      <c r="P175" s="23"/>
      <c r="Q175" s="12"/>
      <c r="R175" s="115"/>
      <c r="S175" s="23"/>
      <c r="T175" s="1"/>
    </row>
    <row r="176" spans="1:20" ht="15.75" x14ac:dyDescent="0.25">
      <c r="A176" s="120" t="s">
        <v>33</v>
      </c>
      <c r="B176" s="2">
        <f t="shared" ref="B176:L179" si="10">+B103-B31</f>
        <v>0</v>
      </c>
      <c r="C176" s="3">
        <f t="shared" si="10"/>
        <v>6.7933611861400595E-3</v>
      </c>
      <c r="D176" s="23">
        <f t="shared" si="10"/>
        <v>1.3435534678346528</v>
      </c>
      <c r="E176" s="12">
        <f t="shared" si="10"/>
        <v>0</v>
      </c>
      <c r="F176" s="173">
        <f t="shared" si="10"/>
        <v>0</v>
      </c>
      <c r="G176" s="23">
        <f t="shared" si="10"/>
        <v>0</v>
      </c>
      <c r="H176" s="68">
        <f t="shared" si="10"/>
        <v>0</v>
      </c>
      <c r="I176" s="115">
        <f t="shared" si="10"/>
        <v>0</v>
      </c>
      <c r="J176" s="114">
        <f t="shared" si="10"/>
        <v>0</v>
      </c>
      <c r="K176" s="2">
        <f t="shared" si="10"/>
        <v>0</v>
      </c>
      <c r="L176" s="23">
        <f t="shared" si="10"/>
        <v>1.3435534678346528</v>
      </c>
      <c r="M176" s="120" t="s">
        <v>33</v>
      </c>
      <c r="N176" s="2">
        <f t="shared" ref="N176:T179" si="11">+N103-N31</f>
        <v>0</v>
      </c>
      <c r="O176" s="201">
        <f t="shared" si="11"/>
        <v>1.1175613412858372</v>
      </c>
      <c r="P176" s="23">
        <f t="shared" si="11"/>
        <v>0.56856227000881487</v>
      </c>
      <c r="Q176" s="12">
        <f t="shared" si="11"/>
        <v>0</v>
      </c>
      <c r="R176" s="115">
        <f t="shared" si="11"/>
        <v>0</v>
      </c>
      <c r="S176" s="23">
        <f t="shared" si="11"/>
        <v>0</v>
      </c>
      <c r="T176" s="1">
        <f t="shared" si="11"/>
        <v>1.9121157378434681</v>
      </c>
    </row>
    <row r="177" spans="1:20" ht="15.75" x14ac:dyDescent="0.25">
      <c r="A177" s="120" t="s">
        <v>34</v>
      </c>
      <c r="B177" s="27">
        <f t="shared" si="10"/>
        <v>0</v>
      </c>
      <c r="C177" s="18">
        <f t="shared" si="10"/>
        <v>6.7933611861400595E-3</v>
      </c>
      <c r="D177" s="122">
        <f t="shared" si="10"/>
        <v>3.3886096068305207</v>
      </c>
      <c r="E177" s="17">
        <f t="shared" si="10"/>
        <v>0</v>
      </c>
      <c r="F177" s="180">
        <f t="shared" si="10"/>
        <v>0</v>
      </c>
      <c r="G177" s="122">
        <f t="shared" si="10"/>
        <v>0</v>
      </c>
      <c r="H177" s="123">
        <f t="shared" si="10"/>
        <v>0</v>
      </c>
      <c r="I177" s="126">
        <f t="shared" si="10"/>
        <v>0</v>
      </c>
      <c r="J177" s="124">
        <f t="shared" si="10"/>
        <v>0</v>
      </c>
      <c r="K177" s="27">
        <f t="shared" si="10"/>
        <v>0</v>
      </c>
      <c r="L177" s="122">
        <f t="shared" si="10"/>
        <v>3.3886096068305207</v>
      </c>
      <c r="M177" s="120" t="s">
        <v>34</v>
      </c>
      <c r="N177" s="27">
        <f t="shared" si="11"/>
        <v>0</v>
      </c>
      <c r="O177" s="205">
        <f t="shared" si="11"/>
        <v>1.1175613412858372</v>
      </c>
      <c r="P177" s="122">
        <f t="shared" si="11"/>
        <v>1.2094192401570494</v>
      </c>
      <c r="Q177" s="17">
        <f t="shared" si="11"/>
        <v>0</v>
      </c>
      <c r="R177" s="126">
        <f t="shared" si="11"/>
        <v>0</v>
      </c>
      <c r="S177" s="122">
        <f t="shared" si="11"/>
        <v>0</v>
      </c>
      <c r="T177" s="16">
        <f t="shared" si="11"/>
        <v>4.5980288469875745</v>
      </c>
    </row>
    <row r="178" spans="1:20" ht="15.75" x14ac:dyDescent="0.25">
      <c r="A178" s="97" t="s">
        <v>35</v>
      </c>
      <c r="B178" s="2">
        <f t="shared" si="10"/>
        <v>0</v>
      </c>
      <c r="C178" s="3">
        <f t="shared" si="10"/>
        <v>0</v>
      </c>
      <c r="D178" s="23">
        <f t="shared" si="10"/>
        <v>4.7321630746651735</v>
      </c>
      <c r="E178" s="12">
        <f t="shared" si="10"/>
        <v>0</v>
      </c>
      <c r="F178" s="173">
        <f t="shared" si="10"/>
        <v>0</v>
      </c>
      <c r="G178" s="23">
        <f t="shared" si="10"/>
        <v>0</v>
      </c>
      <c r="H178" s="68">
        <f t="shared" si="10"/>
        <v>0</v>
      </c>
      <c r="I178" s="115">
        <f t="shared" si="10"/>
        <v>0</v>
      </c>
      <c r="J178" s="114">
        <f t="shared" si="10"/>
        <v>0</v>
      </c>
      <c r="K178" s="2">
        <f t="shared" si="10"/>
        <v>0</v>
      </c>
      <c r="L178" s="23">
        <f t="shared" si="10"/>
        <v>4.7321630746651735</v>
      </c>
      <c r="M178" s="97" t="s">
        <v>35</v>
      </c>
      <c r="N178" s="2">
        <f t="shared" si="11"/>
        <v>0</v>
      </c>
      <c r="O178" s="201">
        <f t="shared" si="11"/>
        <v>0</v>
      </c>
      <c r="P178" s="23">
        <f t="shared" si="11"/>
        <v>1.7779815101658638</v>
      </c>
      <c r="Q178" s="12">
        <f t="shared" si="11"/>
        <v>0</v>
      </c>
      <c r="R178" s="115">
        <f t="shared" si="11"/>
        <v>0</v>
      </c>
      <c r="S178" s="23">
        <f t="shared" si="11"/>
        <v>0</v>
      </c>
      <c r="T178" s="1">
        <f t="shared" si="11"/>
        <v>6.5101445848310391</v>
      </c>
    </row>
    <row r="179" spans="1:20" ht="18.75" x14ac:dyDescent="0.25">
      <c r="A179" s="97" t="s">
        <v>83</v>
      </c>
      <c r="B179" s="31">
        <f t="shared" si="10"/>
        <v>0</v>
      </c>
      <c r="C179" s="21">
        <f t="shared" si="10"/>
        <v>0</v>
      </c>
      <c r="D179" s="32">
        <f t="shared" si="10"/>
        <v>6.2595770731545386</v>
      </c>
      <c r="E179" s="58">
        <f t="shared" si="10"/>
        <v>0</v>
      </c>
      <c r="F179" s="175">
        <f t="shared" si="10"/>
        <v>0</v>
      </c>
      <c r="G179" s="86">
        <f t="shared" si="10"/>
        <v>0</v>
      </c>
      <c r="H179" s="58">
        <f t="shared" si="10"/>
        <v>0</v>
      </c>
      <c r="I179" s="59">
        <f t="shared" si="10"/>
        <v>0</v>
      </c>
      <c r="J179" s="137">
        <f t="shared" si="10"/>
        <v>-1</v>
      </c>
      <c r="K179" s="31">
        <f t="shared" si="10"/>
        <v>0</v>
      </c>
      <c r="L179" s="32">
        <f t="shared" si="10"/>
        <v>6.2595770731545386</v>
      </c>
      <c r="M179" s="97" t="s">
        <v>83</v>
      </c>
      <c r="N179" s="208">
        <f t="shared" si="11"/>
        <v>0</v>
      </c>
      <c r="O179" s="56">
        <f t="shared" si="11"/>
        <v>0</v>
      </c>
      <c r="P179" s="32">
        <f t="shared" si="11"/>
        <v>2.2442827323105217</v>
      </c>
      <c r="Q179" s="58">
        <f t="shared" si="11"/>
        <v>0</v>
      </c>
      <c r="R179" s="59">
        <f t="shared" si="11"/>
        <v>0</v>
      </c>
      <c r="S179" s="86">
        <f t="shared" si="11"/>
        <v>0</v>
      </c>
      <c r="T179" s="1">
        <f t="shared" si="11"/>
        <v>8.5038598054650549</v>
      </c>
    </row>
    <row r="180" spans="1:20" ht="7.5" customHeight="1" x14ac:dyDescent="0.25">
      <c r="A180" s="97"/>
      <c r="B180" s="31"/>
      <c r="C180" s="21"/>
      <c r="D180" s="32"/>
      <c r="E180" s="58"/>
      <c r="F180" s="175"/>
      <c r="G180" s="86"/>
      <c r="H180" s="58"/>
      <c r="I180" s="59"/>
      <c r="J180" s="137"/>
      <c r="K180" s="31"/>
      <c r="L180" s="32"/>
      <c r="M180" s="97"/>
      <c r="N180" s="208"/>
      <c r="O180" s="56"/>
      <c r="P180" s="32"/>
      <c r="Q180" s="58"/>
      <c r="R180" s="59"/>
      <c r="S180" s="86"/>
      <c r="T180" s="1"/>
    </row>
    <row r="181" spans="1:20" ht="18.75" x14ac:dyDescent="0.25">
      <c r="A181" s="97" t="s">
        <v>78</v>
      </c>
      <c r="B181" s="31">
        <f t="shared" ref="B181:L181" si="12">+B108-B36</f>
        <v>0</v>
      </c>
      <c r="C181" s="21">
        <f t="shared" si="12"/>
        <v>0</v>
      </c>
      <c r="D181" s="32">
        <f t="shared" si="12"/>
        <v>0</v>
      </c>
      <c r="E181" s="58">
        <f t="shared" si="12"/>
        <v>0</v>
      </c>
      <c r="F181" s="175">
        <f t="shared" si="12"/>
        <v>0</v>
      </c>
      <c r="G181" s="86">
        <f t="shared" si="12"/>
        <v>0</v>
      </c>
      <c r="H181" s="58">
        <f t="shared" si="12"/>
        <v>0</v>
      </c>
      <c r="I181" s="59">
        <f t="shared" si="12"/>
        <v>0</v>
      </c>
      <c r="J181" s="137">
        <f t="shared" si="12"/>
        <v>0</v>
      </c>
      <c r="K181" s="31">
        <f t="shared" si="12"/>
        <v>0</v>
      </c>
      <c r="L181" s="32">
        <f t="shared" si="12"/>
        <v>0</v>
      </c>
      <c r="M181" s="97" t="s">
        <v>83</v>
      </c>
      <c r="N181" s="208">
        <f t="shared" ref="N181:T181" si="13">+N108-N36</f>
        <v>-2.7269760000000001</v>
      </c>
      <c r="O181" s="56">
        <f t="shared" si="13"/>
        <v>0</v>
      </c>
      <c r="P181" s="32">
        <f t="shared" si="13"/>
        <v>0</v>
      </c>
      <c r="Q181" s="58">
        <f t="shared" si="13"/>
        <v>0</v>
      </c>
      <c r="R181" s="59">
        <f t="shared" si="13"/>
        <v>-20700</v>
      </c>
      <c r="S181" s="86">
        <f t="shared" si="13"/>
        <v>0</v>
      </c>
      <c r="T181" s="1">
        <f t="shared" si="13"/>
        <v>0</v>
      </c>
    </row>
    <row r="182" spans="1:20" ht="9.75" customHeight="1" x14ac:dyDescent="0.25">
      <c r="A182" s="97"/>
      <c r="B182" s="2"/>
      <c r="C182" s="3"/>
      <c r="D182" s="23"/>
      <c r="E182" s="68"/>
      <c r="F182" s="173"/>
      <c r="G182" s="114"/>
      <c r="H182" s="68"/>
      <c r="I182" s="115"/>
      <c r="J182" s="114"/>
      <c r="K182" s="2"/>
      <c r="L182" s="23"/>
      <c r="M182" s="97"/>
      <c r="N182" s="2"/>
      <c r="O182" s="201"/>
      <c r="P182" s="23"/>
      <c r="Q182" s="68"/>
      <c r="R182" s="115"/>
      <c r="S182" s="114"/>
      <c r="T182" s="1"/>
    </row>
    <row r="183" spans="1:20" ht="16.5" thickBot="1" x14ac:dyDescent="0.3">
      <c r="A183" s="107" t="s">
        <v>44</v>
      </c>
      <c r="B183" s="22">
        <f t="shared" ref="B183:L183" si="14">+B110-B38</f>
        <v>0</v>
      </c>
      <c r="C183" s="10">
        <f t="shared" si="14"/>
        <v>0</v>
      </c>
      <c r="D183" s="29">
        <f t="shared" si="14"/>
        <v>11.745314646395428</v>
      </c>
      <c r="E183" s="140">
        <f t="shared" si="14"/>
        <v>0</v>
      </c>
      <c r="F183" s="10">
        <f t="shared" si="14"/>
        <v>0</v>
      </c>
      <c r="G183" s="29">
        <f t="shared" si="14"/>
        <v>0.65356617641773607</v>
      </c>
      <c r="H183" s="132">
        <f t="shared" si="14"/>
        <v>0</v>
      </c>
      <c r="I183" s="112">
        <f t="shared" si="14"/>
        <v>0</v>
      </c>
      <c r="J183" s="133">
        <f t="shared" si="14"/>
        <v>0</v>
      </c>
      <c r="K183" s="22">
        <f t="shared" si="14"/>
        <v>0</v>
      </c>
      <c r="L183" s="29">
        <f t="shared" si="14"/>
        <v>12.398880822813169</v>
      </c>
      <c r="M183" s="107" t="s">
        <v>44</v>
      </c>
      <c r="N183" s="140">
        <f t="shared" ref="N183:T183" si="15">+N110-N38</f>
        <v>-2.7269760000000005</v>
      </c>
      <c r="O183" s="108">
        <f t="shared" si="15"/>
        <v>0</v>
      </c>
      <c r="P183" s="29">
        <f t="shared" si="15"/>
        <v>4.9129167600080379</v>
      </c>
      <c r="Q183" s="141">
        <f t="shared" si="15"/>
        <v>-258.16146199999997</v>
      </c>
      <c r="R183" s="112">
        <f t="shared" si="15"/>
        <v>0</v>
      </c>
      <c r="S183" s="133">
        <f t="shared" si="15"/>
        <v>0</v>
      </c>
      <c r="T183" s="8">
        <f t="shared" si="15"/>
        <v>17.311797582821214</v>
      </c>
    </row>
    <row r="184" spans="1:20" ht="8.25" customHeight="1" thickBot="1" x14ac:dyDescent="0.3">
      <c r="A184" s="97"/>
      <c r="B184" s="2"/>
      <c r="C184" s="3"/>
      <c r="D184" s="23"/>
      <c r="E184" s="68"/>
      <c r="F184" s="173"/>
      <c r="G184" s="114"/>
      <c r="H184" s="68"/>
      <c r="I184" s="115"/>
      <c r="J184" s="114"/>
      <c r="K184" s="2"/>
      <c r="L184" s="23"/>
      <c r="M184" s="97"/>
      <c r="N184" s="2"/>
      <c r="O184" s="201"/>
      <c r="P184" s="23"/>
      <c r="Q184" s="68"/>
      <c r="R184" s="115"/>
      <c r="S184" s="114"/>
      <c r="T184" s="1"/>
    </row>
    <row r="185" spans="1:20" ht="15.75" x14ac:dyDescent="0.25">
      <c r="A185" s="91" t="s">
        <v>45</v>
      </c>
      <c r="B185" s="25"/>
      <c r="C185" s="15"/>
      <c r="D185" s="26"/>
      <c r="E185" s="69"/>
      <c r="F185" s="179"/>
      <c r="G185" s="117"/>
      <c r="H185" s="69"/>
      <c r="I185" s="119"/>
      <c r="J185" s="117"/>
      <c r="K185" s="25"/>
      <c r="L185" s="26"/>
      <c r="M185" s="91" t="s">
        <v>45</v>
      </c>
      <c r="N185" s="25"/>
      <c r="O185" s="204"/>
      <c r="P185" s="26"/>
      <c r="Q185" s="69"/>
      <c r="R185" s="119">
        <f>+R112-R40</f>
        <v>0</v>
      </c>
      <c r="S185" s="117"/>
      <c r="T185" s="24"/>
    </row>
    <row r="186" spans="1:20" ht="15.75" x14ac:dyDescent="0.25">
      <c r="A186" s="97" t="s">
        <v>46</v>
      </c>
      <c r="B186" s="2"/>
      <c r="C186" s="3"/>
      <c r="D186" s="23"/>
      <c r="E186" s="68"/>
      <c r="F186" s="173"/>
      <c r="G186" s="114"/>
      <c r="H186" s="68"/>
      <c r="I186" s="115"/>
      <c r="J186" s="114"/>
      <c r="K186" s="2"/>
      <c r="L186" s="23"/>
      <c r="M186" s="97" t="s">
        <v>46</v>
      </c>
      <c r="N186" s="2"/>
      <c r="O186" s="201"/>
      <c r="P186" s="23"/>
      <c r="Q186" s="68"/>
      <c r="R186" s="115"/>
      <c r="S186" s="114"/>
      <c r="T186" s="1"/>
    </row>
    <row r="187" spans="1:20" ht="15.75" x14ac:dyDescent="0.25">
      <c r="A187" s="120" t="s">
        <v>33</v>
      </c>
      <c r="B187" s="2">
        <f t="shared" ref="B187:L191" si="16">+B114-B42</f>
        <v>0</v>
      </c>
      <c r="C187" s="3">
        <f t="shared" si="16"/>
        <v>7.5883738725553707E-3</v>
      </c>
      <c r="D187" s="23">
        <f t="shared" si="16"/>
        <v>0.89978803007794816</v>
      </c>
      <c r="E187" s="68">
        <f t="shared" si="16"/>
        <v>0</v>
      </c>
      <c r="F187" s="173">
        <f t="shared" si="16"/>
        <v>0</v>
      </c>
      <c r="G187" s="114">
        <f t="shared" si="16"/>
        <v>0</v>
      </c>
      <c r="H187" s="68">
        <f t="shared" si="16"/>
        <v>0</v>
      </c>
      <c r="I187" s="115">
        <f t="shared" si="16"/>
        <v>0</v>
      </c>
      <c r="J187" s="114">
        <f t="shared" si="16"/>
        <v>0</v>
      </c>
      <c r="K187" s="2">
        <f t="shared" si="16"/>
        <v>0</v>
      </c>
      <c r="L187" s="23">
        <f t="shared" si="16"/>
        <v>0.89978803007794816</v>
      </c>
      <c r="M187" s="120" t="s">
        <v>33</v>
      </c>
      <c r="N187" s="2">
        <f t="shared" ref="N187:T191" si="17">+N114-N42</f>
        <v>0</v>
      </c>
      <c r="O187" s="201">
        <f t="shared" si="17"/>
        <v>1.2530415650559767</v>
      </c>
      <c r="P187" s="23">
        <f t="shared" si="17"/>
        <v>0.40804026391943093</v>
      </c>
      <c r="Q187" s="68">
        <f t="shared" si="17"/>
        <v>0</v>
      </c>
      <c r="R187" s="115">
        <f t="shared" si="17"/>
        <v>0</v>
      </c>
      <c r="S187" s="114">
        <f t="shared" si="17"/>
        <v>0</v>
      </c>
      <c r="T187" s="1">
        <f t="shared" si="17"/>
        <v>1.30782829399738</v>
      </c>
    </row>
    <row r="188" spans="1:20" ht="15.75" x14ac:dyDescent="0.25">
      <c r="A188" s="120" t="s">
        <v>34</v>
      </c>
      <c r="B188" s="27">
        <f t="shared" si="16"/>
        <v>0</v>
      </c>
      <c r="C188" s="18">
        <f t="shared" si="16"/>
        <v>7.5883738725553707E-3</v>
      </c>
      <c r="D188" s="122">
        <f t="shared" si="16"/>
        <v>0.56210063179576419</v>
      </c>
      <c r="E188" s="123">
        <f t="shared" si="16"/>
        <v>0</v>
      </c>
      <c r="F188" s="180">
        <f t="shared" si="16"/>
        <v>0</v>
      </c>
      <c r="G188" s="124">
        <f t="shared" si="16"/>
        <v>0</v>
      </c>
      <c r="H188" s="123">
        <f t="shared" si="16"/>
        <v>0</v>
      </c>
      <c r="I188" s="126">
        <f t="shared" si="16"/>
        <v>0</v>
      </c>
      <c r="J188" s="124">
        <f t="shared" si="16"/>
        <v>0</v>
      </c>
      <c r="K188" s="27">
        <f t="shared" si="16"/>
        <v>0</v>
      </c>
      <c r="L188" s="122">
        <f t="shared" si="16"/>
        <v>0.56210063179576419</v>
      </c>
      <c r="M188" s="120" t="s">
        <v>34</v>
      </c>
      <c r="N188" s="27">
        <f t="shared" si="17"/>
        <v>0</v>
      </c>
      <c r="O188" s="205">
        <f t="shared" si="17"/>
        <v>1.2530415650559767</v>
      </c>
      <c r="P188" s="122">
        <f t="shared" si="17"/>
        <v>0.23684528179751796</v>
      </c>
      <c r="Q188" s="123">
        <f t="shared" si="17"/>
        <v>0</v>
      </c>
      <c r="R188" s="126">
        <f t="shared" si="17"/>
        <v>0</v>
      </c>
      <c r="S188" s="124">
        <f t="shared" si="17"/>
        <v>0</v>
      </c>
      <c r="T188" s="16">
        <f t="shared" si="17"/>
        <v>0.79894591359328171</v>
      </c>
    </row>
    <row r="189" spans="1:20" ht="15.75" x14ac:dyDescent="0.25">
      <c r="A189" s="97" t="s">
        <v>35</v>
      </c>
      <c r="B189" s="2">
        <f t="shared" si="16"/>
        <v>0</v>
      </c>
      <c r="C189" s="3">
        <f t="shared" si="16"/>
        <v>0</v>
      </c>
      <c r="D189" s="23">
        <f t="shared" si="16"/>
        <v>1.4618886618737115</v>
      </c>
      <c r="E189" s="68">
        <f t="shared" si="16"/>
        <v>0</v>
      </c>
      <c r="F189" s="173">
        <f t="shared" si="16"/>
        <v>0</v>
      </c>
      <c r="G189" s="114">
        <f t="shared" si="16"/>
        <v>0</v>
      </c>
      <c r="H189" s="68">
        <f t="shared" si="16"/>
        <v>0</v>
      </c>
      <c r="I189" s="115">
        <f t="shared" si="16"/>
        <v>0</v>
      </c>
      <c r="J189" s="114">
        <f t="shared" si="16"/>
        <v>0</v>
      </c>
      <c r="K189" s="2">
        <f t="shared" si="16"/>
        <v>0</v>
      </c>
      <c r="L189" s="23">
        <f t="shared" si="16"/>
        <v>1.4618886618737115</v>
      </c>
      <c r="M189" s="97" t="s">
        <v>35</v>
      </c>
      <c r="N189" s="2">
        <f t="shared" si="17"/>
        <v>0</v>
      </c>
      <c r="O189" s="201">
        <f t="shared" si="17"/>
        <v>0</v>
      </c>
      <c r="P189" s="23">
        <f t="shared" si="17"/>
        <v>0.64488554571694934</v>
      </c>
      <c r="Q189" s="68">
        <f t="shared" si="17"/>
        <v>0</v>
      </c>
      <c r="R189" s="115">
        <f t="shared" si="17"/>
        <v>0</v>
      </c>
      <c r="S189" s="114">
        <f t="shared" si="17"/>
        <v>0</v>
      </c>
      <c r="T189" s="1">
        <f t="shared" si="17"/>
        <v>2.1067742075906608</v>
      </c>
    </row>
    <row r="190" spans="1:20" ht="15.75" x14ac:dyDescent="0.25">
      <c r="A190" s="97" t="s">
        <v>47</v>
      </c>
      <c r="B190" s="27">
        <f t="shared" si="16"/>
        <v>0</v>
      </c>
      <c r="C190" s="18">
        <f t="shared" si="16"/>
        <v>2.1991444824785572E-2</v>
      </c>
      <c r="D190" s="122">
        <f t="shared" si="16"/>
        <v>2.2957625538381166</v>
      </c>
      <c r="E190" s="123">
        <f t="shared" si="16"/>
        <v>0</v>
      </c>
      <c r="F190" s="180">
        <f t="shared" si="16"/>
        <v>0</v>
      </c>
      <c r="G190" s="124">
        <f t="shared" si="16"/>
        <v>0</v>
      </c>
      <c r="H190" s="123">
        <f t="shared" si="16"/>
        <v>0</v>
      </c>
      <c r="I190" s="126">
        <f t="shared" si="16"/>
        <v>0</v>
      </c>
      <c r="J190" s="124">
        <f t="shared" si="16"/>
        <v>0</v>
      </c>
      <c r="K190" s="27">
        <f t="shared" si="16"/>
        <v>0</v>
      </c>
      <c r="L190" s="122">
        <f t="shared" si="16"/>
        <v>2.2957625538381166</v>
      </c>
      <c r="M190" s="97" t="s">
        <v>48</v>
      </c>
      <c r="N190" s="27">
        <f t="shared" si="17"/>
        <v>0</v>
      </c>
      <c r="O190" s="205">
        <f t="shared" si="17"/>
        <v>0</v>
      </c>
      <c r="P190" s="122">
        <f t="shared" si="17"/>
        <v>0</v>
      </c>
      <c r="Q190" s="123">
        <f t="shared" si="17"/>
        <v>0</v>
      </c>
      <c r="R190" s="126">
        <f t="shared" si="17"/>
        <v>0</v>
      </c>
      <c r="S190" s="124">
        <f t="shared" si="17"/>
        <v>0</v>
      </c>
      <c r="T190" s="16">
        <f t="shared" si="17"/>
        <v>2.2957625538381166</v>
      </c>
    </row>
    <row r="191" spans="1:20" ht="16.5" thickBot="1" x14ac:dyDescent="0.3">
      <c r="A191" s="107" t="s">
        <v>28</v>
      </c>
      <c r="B191" s="209">
        <f t="shared" si="16"/>
        <v>0</v>
      </c>
      <c r="C191" s="210">
        <f t="shared" si="16"/>
        <v>0</v>
      </c>
      <c r="D191" s="211">
        <f t="shared" si="16"/>
        <v>3.7576512157118316</v>
      </c>
      <c r="E191" s="212">
        <f t="shared" si="16"/>
        <v>0</v>
      </c>
      <c r="F191" s="213">
        <f t="shared" si="16"/>
        <v>0</v>
      </c>
      <c r="G191" s="214">
        <f t="shared" si="16"/>
        <v>0</v>
      </c>
      <c r="H191" s="212">
        <f t="shared" si="16"/>
        <v>0</v>
      </c>
      <c r="I191" s="215">
        <f t="shared" si="16"/>
        <v>0</v>
      </c>
      <c r="J191" s="214">
        <f t="shared" si="16"/>
        <v>0</v>
      </c>
      <c r="K191" s="209">
        <f t="shared" si="16"/>
        <v>0</v>
      </c>
      <c r="L191" s="211">
        <f t="shared" si="16"/>
        <v>3.7576512157118316</v>
      </c>
      <c r="M191" s="107" t="s">
        <v>28</v>
      </c>
      <c r="N191" s="209">
        <f t="shared" si="17"/>
        <v>0</v>
      </c>
      <c r="O191" s="216">
        <f t="shared" si="17"/>
        <v>0</v>
      </c>
      <c r="P191" s="211">
        <f t="shared" si="17"/>
        <v>0.64488554571694934</v>
      </c>
      <c r="Q191" s="212">
        <f t="shared" si="17"/>
        <v>0</v>
      </c>
      <c r="R191" s="215">
        <f t="shared" si="17"/>
        <v>0</v>
      </c>
      <c r="S191" s="214">
        <f t="shared" si="17"/>
        <v>0</v>
      </c>
      <c r="T191" s="8">
        <f t="shared" si="17"/>
        <v>4.4025367614287774</v>
      </c>
    </row>
    <row r="192" spans="1:20" ht="5.25" customHeight="1" x14ac:dyDescent="0.25">
      <c r="A192" s="97"/>
      <c r="B192" s="2"/>
      <c r="C192" s="3"/>
      <c r="D192" s="23"/>
      <c r="E192" s="68"/>
      <c r="F192" s="173"/>
      <c r="G192" s="114"/>
      <c r="H192" s="68"/>
      <c r="I192" s="115"/>
      <c r="J192" s="114"/>
      <c r="K192" s="2"/>
      <c r="L192" s="23"/>
      <c r="M192" s="97"/>
      <c r="N192" s="2"/>
      <c r="O192" s="201"/>
      <c r="P192" s="23"/>
      <c r="Q192" s="68"/>
      <c r="R192" s="115"/>
      <c r="S192" s="114">
        <f>+S119-S47</f>
        <v>0</v>
      </c>
      <c r="T192" s="1"/>
    </row>
    <row r="193" spans="1:20" ht="15.75" x14ac:dyDescent="0.25">
      <c r="A193" s="37" t="s">
        <v>49</v>
      </c>
      <c r="B193" s="31">
        <f t="shared" ref="B193:L193" si="18">+B120-B48</f>
        <v>0</v>
      </c>
      <c r="C193" s="21">
        <f t="shared" si="18"/>
        <v>0</v>
      </c>
      <c r="D193" s="32">
        <f t="shared" si="18"/>
        <v>100.25003100909578</v>
      </c>
      <c r="E193" s="208">
        <f t="shared" si="18"/>
        <v>0</v>
      </c>
      <c r="F193" s="175">
        <f t="shared" si="18"/>
        <v>0</v>
      </c>
      <c r="G193" s="32">
        <f t="shared" si="18"/>
        <v>13.390280283508076</v>
      </c>
      <c r="H193" s="208">
        <f t="shared" si="18"/>
        <v>0</v>
      </c>
      <c r="I193" s="59">
        <f t="shared" si="18"/>
        <v>0</v>
      </c>
      <c r="J193" s="32">
        <f t="shared" si="18"/>
        <v>1.300265108545382</v>
      </c>
      <c r="K193" s="31">
        <f t="shared" si="18"/>
        <v>0</v>
      </c>
      <c r="L193" s="32">
        <f t="shared" si="18"/>
        <v>114.9405764011492</v>
      </c>
      <c r="M193" s="37" t="s">
        <v>49</v>
      </c>
      <c r="N193" s="208">
        <f>+N120-N48</f>
        <v>-2.7269760000000005</v>
      </c>
      <c r="O193" s="59">
        <f>+O120-O48</f>
        <v>0</v>
      </c>
      <c r="P193" s="32">
        <f>+P120-P48</f>
        <v>14.446583403270282</v>
      </c>
      <c r="Q193" s="20">
        <f>+Q120-Q48</f>
        <v>-258.16146199999997</v>
      </c>
      <c r="R193" s="59">
        <f>+R120-R48</f>
        <v>0</v>
      </c>
      <c r="S193" s="32">
        <f>+S120-S48</f>
        <v>0</v>
      </c>
      <c r="T193" s="1">
        <f>+T120-T48</f>
        <v>129.3871598044193</v>
      </c>
    </row>
    <row r="194" spans="1:20" ht="6" customHeight="1" thickBot="1" x14ac:dyDescent="0.3">
      <c r="A194" s="97"/>
      <c r="B194" s="2"/>
      <c r="C194" s="3"/>
      <c r="D194" s="23"/>
      <c r="E194" s="68"/>
      <c r="F194" s="173"/>
      <c r="G194" s="114"/>
      <c r="H194" s="68"/>
      <c r="I194" s="115"/>
      <c r="J194" s="114"/>
      <c r="K194" s="2"/>
      <c r="L194" s="23"/>
      <c r="M194" s="97"/>
      <c r="N194" s="2"/>
      <c r="O194" s="201"/>
      <c r="P194" s="23"/>
      <c r="Q194" s="68"/>
      <c r="R194" s="115"/>
      <c r="S194" s="114"/>
      <c r="T194" s="1"/>
    </row>
    <row r="195" spans="1:20" ht="18" x14ac:dyDescent="0.25">
      <c r="A195" s="144" t="s">
        <v>50</v>
      </c>
      <c r="B195" s="25"/>
      <c r="C195" s="15"/>
      <c r="D195" s="26"/>
      <c r="E195" s="69"/>
      <c r="F195" s="179"/>
      <c r="G195" s="117"/>
      <c r="H195" s="69"/>
      <c r="I195" s="119"/>
      <c r="J195" s="117"/>
      <c r="K195" s="25"/>
      <c r="L195" s="26"/>
      <c r="M195" s="144" t="s">
        <v>50</v>
      </c>
      <c r="N195" s="25"/>
      <c r="O195" s="204"/>
      <c r="P195" s="26"/>
      <c r="Q195" s="69"/>
      <c r="R195" s="119"/>
      <c r="S195" s="117"/>
      <c r="T195" s="24"/>
    </row>
    <row r="196" spans="1:20" ht="15.75" x14ac:dyDescent="0.25">
      <c r="A196" s="97" t="s">
        <v>84</v>
      </c>
      <c r="B196" s="2">
        <f>+B127-B55</f>
        <v>0</v>
      </c>
      <c r="C196" s="3">
        <f>+C127-C55</f>
        <v>0</v>
      </c>
      <c r="D196" s="23">
        <f>+D127-D55</f>
        <v>0</v>
      </c>
      <c r="E196" s="68"/>
      <c r="F196" s="173"/>
      <c r="G196" s="114"/>
      <c r="H196" s="68"/>
      <c r="I196" s="115"/>
      <c r="J196" s="114"/>
      <c r="K196" s="2">
        <f>+K127-K55</f>
        <v>0</v>
      </c>
      <c r="L196" s="23">
        <f>+L127-L55</f>
        <v>0</v>
      </c>
      <c r="M196" s="97" t="s">
        <v>33</v>
      </c>
      <c r="N196" s="2">
        <f t="shared" ref="N196:T196" si="19">+N127-N55</f>
        <v>0</v>
      </c>
      <c r="O196" s="201">
        <f t="shared" si="19"/>
        <v>0</v>
      </c>
      <c r="P196" s="23">
        <f t="shared" si="19"/>
        <v>0</v>
      </c>
      <c r="Q196" s="68">
        <f t="shared" si="19"/>
        <v>0</v>
      </c>
      <c r="R196" s="115">
        <f t="shared" si="19"/>
        <v>0</v>
      </c>
      <c r="S196" s="114">
        <f t="shared" si="19"/>
        <v>0</v>
      </c>
      <c r="T196" s="1">
        <f t="shared" si="19"/>
        <v>0</v>
      </c>
    </row>
    <row r="197" spans="1:20" ht="15.75" x14ac:dyDescent="0.25">
      <c r="A197" s="97"/>
      <c r="B197" s="2"/>
      <c r="C197" s="3"/>
      <c r="D197" s="23"/>
      <c r="E197" s="68"/>
      <c r="F197" s="173"/>
      <c r="G197" s="114"/>
      <c r="H197" s="68"/>
      <c r="I197" s="115"/>
      <c r="J197" s="114"/>
      <c r="K197" s="2"/>
      <c r="L197" s="23"/>
      <c r="M197" s="97"/>
      <c r="N197" s="2"/>
      <c r="O197" s="201"/>
      <c r="P197" s="23"/>
      <c r="Q197" s="68"/>
      <c r="R197" s="115"/>
      <c r="S197" s="114"/>
      <c r="T197" s="1"/>
    </row>
    <row r="198" spans="1:20" ht="15.75" x14ac:dyDescent="0.25">
      <c r="A198" s="97" t="s">
        <v>57</v>
      </c>
      <c r="B198" s="2">
        <f t="shared" ref="B198:D199" si="20">+B129-B57</f>
        <v>0</v>
      </c>
      <c r="C198" s="3">
        <f t="shared" si="20"/>
        <v>0</v>
      </c>
      <c r="D198" s="23">
        <f t="shared" si="20"/>
        <v>0.39766869435649221</v>
      </c>
      <c r="E198" s="68"/>
      <c r="F198" s="173"/>
      <c r="G198" s="114"/>
      <c r="H198" s="68"/>
      <c r="I198" s="115"/>
      <c r="J198" s="114"/>
      <c r="K198" s="2">
        <f>+K129-K57</f>
        <v>0</v>
      </c>
      <c r="L198" s="23">
        <f>+L129-L57</f>
        <v>0.39766869435649221</v>
      </c>
      <c r="M198" s="97" t="s">
        <v>33</v>
      </c>
      <c r="N198" s="2">
        <f t="shared" ref="N198:T199" si="21">+N129-N57</f>
        <v>0</v>
      </c>
      <c r="O198" s="201">
        <f t="shared" si="21"/>
        <v>0</v>
      </c>
      <c r="P198" s="23">
        <f t="shared" si="21"/>
        <v>0</v>
      </c>
      <c r="Q198" s="68">
        <f t="shared" si="21"/>
        <v>0</v>
      </c>
      <c r="R198" s="115">
        <f t="shared" si="21"/>
        <v>0</v>
      </c>
      <c r="S198" s="114">
        <f t="shared" si="21"/>
        <v>0</v>
      </c>
      <c r="T198" s="1">
        <f t="shared" si="21"/>
        <v>0.39766869435649221</v>
      </c>
    </row>
    <row r="199" spans="1:20" ht="16.5" thickBot="1" x14ac:dyDescent="0.3">
      <c r="A199" s="107" t="s">
        <v>28</v>
      </c>
      <c r="B199" s="22">
        <f t="shared" si="20"/>
        <v>0</v>
      </c>
      <c r="C199" s="10">
        <f t="shared" si="20"/>
        <v>0</v>
      </c>
      <c r="D199" s="29">
        <f t="shared" si="20"/>
        <v>0.39766869435648999</v>
      </c>
      <c r="E199" s="132"/>
      <c r="F199" s="181"/>
      <c r="G199" s="133"/>
      <c r="H199" s="132"/>
      <c r="I199" s="112"/>
      <c r="J199" s="133"/>
      <c r="K199" s="22">
        <f>+K130-K58</f>
        <v>0</v>
      </c>
      <c r="L199" s="29">
        <f>+L130-L58</f>
        <v>1.9628386943564919</v>
      </c>
      <c r="M199" s="107" t="s">
        <v>28</v>
      </c>
      <c r="N199" s="22">
        <f t="shared" si="21"/>
        <v>0</v>
      </c>
      <c r="O199" s="203">
        <f t="shared" si="21"/>
        <v>0</v>
      </c>
      <c r="P199" s="29">
        <f t="shared" si="21"/>
        <v>0</v>
      </c>
      <c r="Q199" s="132">
        <f t="shared" si="21"/>
        <v>0</v>
      </c>
      <c r="R199" s="112">
        <f t="shared" si="21"/>
        <v>0</v>
      </c>
      <c r="S199" s="133">
        <f t="shared" si="21"/>
        <v>0</v>
      </c>
      <c r="T199" s="28">
        <f t="shared" si="21"/>
        <v>0.39766869435648999</v>
      </c>
    </row>
    <row r="200" spans="1:20" ht="6.75" customHeight="1" x14ac:dyDescent="0.25">
      <c r="A200" s="37"/>
      <c r="B200" s="31"/>
      <c r="C200" s="21"/>
      <c r="D200" s="32"/>
      <c r="E200" s="58"/>
      <c r="F200" s="175"/>
      <c r="G200" s="86"/>
      <c r="H200" s="58"/>
      <c r="I200" s="59"/>
      <c r="J200" s="86"/>
      <c r="K200" s="31"/>
      <c r="L200" s="32"/>
      <c r="M200" s="37"/>
      <c r="N200" s="31"/>
      <c r="O200" s="84"/>
      <c r="P200" s="32"/>
      <c r="Q200" s="58"/>
      <c r="R200" s="59"/>
      <c r="S200" s="86"/>
      <c r="T200" s="30"/>
    </row>
    <row r="201" spans="1:20" ht="18" x14ac:dyDescent="0.25">
      <c r="A201" s="89" t="s">
        <v>60</v>
      </c>
      <c r="B201" s="34">
        <f t="shared" ref="B201:L201" si="22">+B132-B60</f>
        <v>0</v>
      </c>
      <c r="C201" s="147">
        <f t="shared" si="22"/>
        <v>0</v>
      </c>
      <c r="D201" s="148">
        <f t="shared" si="22"/>
        <v>100.6476997034523</v>
      </c>
      <c r="E201" s="34">
        <f t="shared" si="22"/>
        <v>0</v>
      </c>
      <c r="F201" s="147">
        <f t="shared" si="22"/>
        <v>0</v>
      </c>
      <c r="G201" s="148">
        <f t="shared" si="22"/>
        <v>13.390280283508076</v>
      </c>
      <c r="H201" s="34">
        <f t="shared" si="22"/>
        <v>0</v>
      </c>
      <c r="I201" s="150">
        <f t="shared" si="22"/>
        <v>0</v>
      </c>
      <c r="J201" s="148">
        <f t="shared" si="22"/>
        <v>1.300265108545382</v>
      </c>
      <c r="K201" s="34">
        <f t="shared" si="22"/>
        <v>0</v>
      </c>
      <c r="L201" s="148">
        <f t="shared" si="22"/>
        <v>115.33824509550573</v>
      </c>
      <c r="M201" s="89" t="s">
        <v>60</v>
      </c>
      <c r="N201" s="34">
        <f t="shared" ref="N201:T201" si="23">+N132-N60</f>
        <v>-2.7269760000000005</v>
      </c>
      <c r="O201" s="150">
        <f t="shared" si="23"/>
        <v>0</v>
      </c>
      <c r="P201" s="148">
        <f t="shared" si="23"/>
        <v>14.446583403270282</v>
      </c>
      <c r="Q201" s="34">
        <f t="shared" si="23"/>
        <v>-258.16146199999997</v>
      </c>
      <c r="R201" s="150">
        <f t="shared" si="23"/>
        <v>0</v>
      </c>
      <c r="S201" s="148">
        <f t="shared" si="23"/>
        <v>0</v>
      </c>
      <c r="T201" s="33">
        <f t="shared" si="23"/>
        <v>129.78482849877582</v>
      </c>
    </row>
    <row r="202" spans="1:20" ht="6" customHeight="1" x14ac:dyDescent="0.25">
      <c r="A202" s="97"/>
      <c r="B202" s="2"/>
      <c r="C202" s="3"/>
      <c r="D202" s="23"/>
      <c r="E202" s="2"/>
      <c r="F202" s="3"/>
      <c r="G202" s="23"/>
      <c r="H202" s="2"/>
      <c r="I202" s="113"/>
      <c r="J202" s="23"/>
      <c r="K202" s="2"/>
      <c r="L202" s="23"/>
      <c r="M202" s="97"/>
      <c r="N202" s="2"/>
      <c r="O202" s="113"/>
      <c r="P202" s="23"/>
      <c r="Q202" s="2"/>
      <c r="R202" s="113"/>
      <c r="S202" s="23"/>
      <c r="T202" s="1"/>
    </row>
    <row r="203" spans="1:20" ht="15.75" x14ac:dyDescent="0.25">
      <c r="A203" s="37" t="s">
        <v>61</v>
      </c>
      <c r="B203" s="31">
        <f t="shared" ref="B203:L203" si="24">+B134-B62</f>
        <v>0</v>
      </c>
      <c r="C203" s="21">
        <f t="shared" si="24"/>
        <v>0</v>
      </c>
      <c r="D203" s="32">
        <f t="shared" si="24"/>
        <v>0</v>
      </c>
      <c r="E203" s="31">
        <f t="shared" si="24"/>
        <v>0</v>
      </c>
      <c r="F203" s="21">
        <f t="shared" si="24"/>
        <v>0</v>
      </c>
      <c r="G203" s="32">
        <f t="shared" si="24"/>
        <v>0</v>
      </c>
      <c r="H203" s="31">
        <f t="shared" si="24"/>
        <v>0</v>
      </c>
      <c r="I203" s="56">
        <f t="shared" si="24"/>
        <v>0</v>
      </c>
      <c r="J203" s="32">
        <f t="shared" si="24"/>
        <v>0</v>
      </c>
      <c r="K203" s="31">
        <f t="shared" si="24"/>
        <v>0</v>
      </c>
      <c r="L203" s="32">
        <f t="shared" si="24"/>
        <v>0</v>
      </c>
      <c r="M203" s="37" t="s">
        <v>62</v>
      </c>
      <c r="N203" s="31">
        <f t="shared" ref="N203:T203" si="25">+N134-N62</f>
        <v>0</v>
      </c>
      <c r="O203" s="56">
        <f t="shared" si="25"/>
        <v>0</v>
      </c>
      <c r="P203" s="32">
        <f t="shared" si="25"/>
        <v>0</v>
      </c>
      <c r="Q203" s="31">
        <f t="shared" si="25"/>
        <v>0</v>
      </c>
      <c r="R203" s="56">
        <f t="shared" si="25"/>
        <v>0</v>
      </c>
      <c r="S203" s="32">
        <f t="shared" si="25"/>
        <v>0</v>
      </c>
      <c r="T203" s="30">
        <f t="shared" si="25"/>
        <v>0</v>
      </c>
    </row>
    <row r="204" spans="1:20" ht="3" customHeight="1" x14ac:dyDescent="0.25">
      <c r="A204" s="97"/>
      <c r="B204" s="2"/>
      <c r="C204" s="3"/>
      <c r="D204" s="23"/>
      <c r="E204" s="2"/>
      <c r="F204" s="3"/>
      <c r="G204" s="23"/>
      <c r="H204" s="2"/>
      <c r="I204" s="113"/>
      <c r="J204" s="23"/>
      <c r="K204" s="2"/>
      <c r="L204" s="23"/>
      <c r="M204" s="97"/>
      <c r="N204" s="2"/>
      <c r="O204" s="113"/>
      <c r="P204" s="23"/>
      <c r="Q204" s="2"/>
      <c r="R204" s="113"/>
      <c r="S204" s="23"/>
      <c r="T204" s="1"/>
    </row>
    <row r="205" spans="1:20" ht="23.25" customHeight="1" thickBot="1" x14ac:dyDescent="0.45">
      <c r="A205" s="152" t="s">
        <v>63</v>
      </c>
      <c r="B205" s="40">
        <f t="shared" ref="B205:L205" si="26">+B136-B64</f>
        <v>0</v>
      </c>
      <c r="C205" s="153">
        <f t="shared" si="26"/>
        <v>0</v>
      </c>
      <c r="D205" s="154">
        <f t="shared" si="26"/>
        <v>100.6476997034523</v>
      </c>
      <c r="E205" s="40">
        <f t="shared" si="26"/>
        <v>0</v>
      </c>
      <c r="F205" s="153">
        <f t="shared" si="26"/>
        <v>0</v>
      </c>
      <c r="G205" s="154">
        <f t="shared" si="26"/>
        <v>13.390280283508076</v>
      </c>
      <c r="H205" s="40">
        <f t="shared" si="26"/>
        <v>0</v>
      </c>
      <c r="I205" s="156">
        <f t="shared" si="26"/>
        <v>0</v>
      </c>
      <c r="J205" s="154">
        <f t="shared" si="26"/>
        <v>1.300265108545382</v>
      </c>
      <c r="K205" s="40">
        <f t="shared" si="26"/>
        <v>0</v>
      </c>
      <c r="L205" s="154">
        <f t="shared" si="26"/>
        <v>115.33824509550561</v>
      </c>
      <c r="M205" s="152" t="s">
        <v>63</v>
      </c>
      <c r="N205" s="40">
        <f t="shared" ref="N205:T205" si="27">+N136-N64</f>
        <v>-2.7269760000000005</v>
      </c>
      <c r="O205" s="156">
        <f t="shared" si="27"/>
        <v>0</v>
      </c>
      <c r="P205" s="154">
        <f t="shared" si="27"/>
        <v>14.446583403270282</v>
      </c>
      <c r="Q205" s="40">
        <f t="shared" si="27"/>
        <v>-258.16146199999997</v>
      </c>
      <c r="R205" s="156">
        <f t="shared" si="27"/>
        <v>0</v>
      </c>
      <c r="S205" s="154">
        <f t="shared" si="27"/>
        <v>0</v>
      </c>
      <c r="T205" s="39">
        <f t="shared" si="27"/>
        <v>129.78482849877582</v>
      </c>
    </row>
    <row r="206" spans="1:20" x14ac:dyDescent="0.2">
      <c r="A206" s="217"/>
      <c r="B206" s="218"/>
      <c r="C206" s="219"/>
      <c r="D206" s="220"/>
      <c r="E206" s="221"/>
      <c r="F206" s="222"/>
      <c r="G206" s="221"/>
      <c r="H206" s="223"/>
      <c r="I206" s="221"/>
      <c r="J206" s="224"/>
      <c r="K206" s="225"/>
      <c r="L206" s="226"/>
      <c r="M206" s="227"/>
      <c r="N206" s="218"/>
      <c r="O206" s="228"/>
      <c r="P206" s="220"/>
      <c r="Q206" s="221"/>
      <c r="R206" s="221"/>
      <c r="S206" s="221"/>
      <c r="T206" s="229"/>
    </row>
    <row r="207" spans="1:20" ht="18.75" x14ac:dyDescent="0.25">
      <c r="A207" s="37" t="s">
        <v>64</v>
      </c>
      <c r="B207" s="230"/>
      <c r="C207" s="231"/>
      <c r="D207" s="32">
        <f>+D138-D66</f>
        <v>0.62324950939313695</v>
      </c>
      <c r="E207" s="232"/>
      <c r="F207" s="233"/>
      <c r="G207" s="234">
        <f>+G138-G66</f>
        <v>0</v>
      </c>
      <c r="H207" s="235"/>
      <c r="I207" s="232"/>
      <c r="J207" s="32">
        <f>+J138-J66</f>
        <v>0</v>
      </c>
      <c r="K207" s="236"/>
      <c r="L207" s="32">
        <f>+L138-L66</f>
        <v>0.62324950939313695</v>
      </c>
      <c r="M207" s="164"/>
      <c r="N207" s="230"/>
      <c r="O207" s="237"/>
      <c r="P207" s="32">
        <f>+P138-P66</f>
        <v>0</v>
      </c>
      <c r="Q207" s="232"/>
      <c r="R207" s="232"/>
      <c r="S207" s="234">
        <f>+S138-S66</f>
        <v>0</v>
      </c>
      <c r="T207" s="1">
        <f>+T138-T66</f>
        <v>0.62324950939313695</v>
      </c>
    </row>
    <row r="208" spans="1:20" s="248" customFormat="1" ht="18.75" thickBot="1" x14ac:dyDescent="0.3">
      <c r="A208" s="194" t="s">
        <v>65</v>
      </c>
      <c r="B208" s="238"/>
      <c r="C208" s="239"/>
      <c r="D208" s="240">
        <f>+D139-D67</f>
        <v>101.27094921284538</v>
      </c>
      <c r="E208" s="241"/>
      <c r="F208" s="242"/>
      <c r="G208" s="243">
        <f>+G139-G67</f>
        <v>0</v>
      </c>
      <c r="H208" s="244"/>
      <c r="I208" s="241"/>
      <c r="J208" s="240">
        <f>+J139-J67</f>
        <v>0</v>
      </c>
      <c r="K208" s="245"/>
      <c r="L208" s="240">
        <f>+L139-L67</f>
        <v>115.9614946048988</v>
      </c>
      <c r="M208" s="197"/>
      <c r="N208" s="238"/>
      <c r="O208" s="246"/>
      <c r="P208" s="240">
        <f>+P139-P67</f>
        <v>0</v>
      </c>
      <c r="Q208" s="241"/>
      <c r="R208" s="241"/>
      <c r="S208" s="243">
        <f>+S139-S67</f>
        <v>0</v>
      </c>
      <c r="T208" s="247">
        <f>+T139-T67</f>
        <v>130.40807800816901</v>
      </c>
    </row>
    <row r="209" spans="1:6" x14ac:dyDescent="0.2">
      <c r="F209" s="249"/>
    </row>
    <row r="210" spans="1:6" x14ac:dyDescent="0.2">
      <c r="A210" s="53" t="str">
        <f>A141</f>
        <v>(1) Illustrates energy for unmetered customers, as well as LED and Non-LED Streetlights</v>
      </c>
      <c r="F210" s="249"/>
    </row>
    <row r="211" spans="1:6" x14ac:dyDescent="0.2">
      <c r="A211" s="53" t="str">
        <f>A142</f>
        <v>(2) Per kWh charge is not applicable as the class is made up of a number of rates</v>
      </c>
      <c r="F211" s="249"/>
    </row>
    <row r="212" spans="1:6" x14ac:dyDescent="0.2">
      <c r="F212" s="249"/>
    </row>
    <row r="213" spans="1:6" x14ac:dyDescent="0.2">
      <c r="F213" s="249"/>
    </row>
    <row r="214" spans="1:6" x14ac:dyDescent="0.2">
      <c r="F214" s="249"/>
    </row>
    <row r="215" spans="1:6" x14ac:dyDescent="0.2">
      <c r="F215" s="249"/>
    </row>
    <row r="216" spans="1:6" x14ac:dyDescent="0.2">
      <c r="F216" s="249"/>
    </row>
    <row r="217" spans="1:6" x14ac:dyDescent="0.2">
      <c r="F217" s="249"/>
    </row>
  </sheetData>
  <mergeCells count="18">
    <mergeCell ref="Q149:S149"/>
    <mergeCell ref="B76:D76"/>
    <mergeCell ref="E76:G76"/>
    <mergeCell ref="H76:J76"/>
    <mergeCell ref="K76:L76"/>
    <mergeCell ref="N76:P76"/>
    <mergeCell ref="Q76:S76"/>
    <mergeCell ref="B149:D149"/>
    <mergeCell ref="E149:G149"/>
    <mergeCell ref="H149:J149"/>
    <mergeCell ref="K149:L149"/>
    <mergeCell ref="N149:P149"/>
    <mergeCell ref="H4:J4"/>
    <mergeCell ref="K4:L4"/>
    <mergeCell ref="N4:P4"/>
    <mergeCell ref="Q4:S4"/>
    <mergeCell ref="B4:D4"/>
    <mergeCell ref="E4:G4"/>
  </mergeCells>
  <printOptions horizontalCentered="1" verticalCentered="1"/>
  <pageMargins left="0.15748031496063" right="0.15748031496063" top="0.15748031496063" bottom="0.47244094488188998" header="0.15748031496063" footer="0.15748031496063"/>
  <pageSetup paperSize="17" scale="64" fitToHeight="3" orientation="landscape" r:id="rId1"/>
  <headerFooter alignWithMargins="0">
    <oddFooter>&amp;LPrinted at &amp;T on &amp;D&amp;C&amp;P&amp;RMarketing, NSPI</oddFooter>
  </headerFooter>
  <rowBreaks count="2" manualBreakCount="2">
    <brk id="70" max="19" man="1"/>
    <brk id="143" max="1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IR_Responder xmlns="822eb48b-4086-4975-a416-616e3b543b70">15</IR_Responder>
    <IR_Owner xmlns="822eb48b-4086-4975-a416-616e3b543b70">
      <UserInfo>
        <DisplayName>GRUS, VOYTEK</DisplayName>
        <AccountId>48</AccountId>
        <AccountType/>
      </UserInfo>
    </IR_Owner>
    <IR_Subtopic xmlns="822eb48b-4086-4975-a416-616e3b543b70">226</IR_Subtopic>
    <IR_Witness xmlns="822eb48b-4086-4975-a416-616e3b543b70">
      <UserInfo>
        <DisplayName/>
        <AccountId xsi:nil="true"/>
        <AccountType/>
      </UserInfo>
    </IR_Witness>
    <IR_Filing_Date xmlns="822eb48b-4086-4975-a416-616e3b543b70">2012-06-25T03:00:00+00:00</IR_Filing_Date>
    <IR_Received_Date xmlns="822eb48b-4086-4975-a416-616e3b543b70">2012-06-11T03:00:00+00:00</IR_Received_Date>
    <IR_Description_Field xmlns="822eb48b-4086-4975-a416-616e3b543b70" xsi:nil="true"/>
    <IR_Writer xmlns="822eb48b-4086-4975-a416-616e3b543b70">
      <UserInfo>
        <DisplayName>POWER, LISA</DisplayName>
        <AccountId>343</AccountId>
        <AccountType/>
      </UserInfo>
    </IR_Writer>
    <IR_Context xmlns="822eb48b-4086-4975-a416-616e3b543b70">20</IR_Context>
    <IR_Status xmlns="822eb48b-4086-4975-a416-616e3b543b70">20</IR_Status>
    <IR_Review_Sort xmlns="822eb48b-4086-4975-a416-616e3b543b70">Avon IR 051-075</IR_Review_Sort>
    <IR_Requester xmlns="822eb48b-4086-4975-a416-616e3b543b70">2</IR_Request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B90F1B5607C74BB9C830BB25E50669" ma:contentTypeVersion="55" ma:contentTypeDescription="Create a new document." ma:contentTypeScope="" ma:versionID="d6e52b21690fa7b5c978f34ab5efd2e2">
  <xsd:schema xmlns:xsd="http://www.w3.org/2001/XMLSchema" xmlns:p="http://schemas.microsoft.com/office/2006/metadata/properties" xmlns:ns2="822eb48b-4086-4975-a416-616e3b543b70" targetNamespace="http://schemas.microsoft.com/office/2006/metadata/properties" ma:root="true" ma:fieldsID="3b053c320a80724c34dc6ff8ff152b76" ns2:_="">
    <xsd:import namespace="822eb48b-4086-4975-a416-616e3b543b70"/>
    <xsd:element name="properties">
      <xsd:complexType>
        <xsd:sequence>
          <xsd:element name="documentManagement">
            <xsd:complexType>
              <xsd:all>
                <xsd:element ref="ns2:IR_Requester" minOccurs="0"/>
                <xsd:element ref="ns2:IR_Responder" minOccurs="0"/>
                <xsd:element ref="ns2:IR_Writer" minOccurs="0"/>
                <xsd:element ref="ns2:IR_Owner" minOccurs="0"/>
                <xsd:element ref="ns2:IR_Context" minOccurs="0"/>
                <xsd:element ref="ns2:IR_Subtopic" minOccurs="0"/>
                <xsd:element ref="ns2:IR_Witness" minOccurs="0"/>
                <xsd:element ref="ns2:IR_Status" minOccurs="0"/>
                <xsd:element ref="ns2:IR_Received_Date" minOccurs="0"/>
                <xsd:element ref="ns2:IR_Filing_Date" minOccurs="0"/>
                <xsd:element ref="ns2:IR_Review_Sort" minOccurs="0"/>
                <xsd:element ref="ns2:IR_Description_Fiel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22eb48b-4086-4975-a416-616e3b543b70" elementFormDefault="qualified">
    <xsd:import namespace="http://schemas.microsoft.com/office/2006/documentManagement/types"/>
    <xsd:element name="IR_Requester" ma:index="2" nillable="true" ma:displayName="IR_Requester" ma:description="Indicate the Organization that requested the IR when uploading documents or attachments." ma:list="{464fe624-c507-4086-8888-e519c66fb475}" ma:internalName="IR_Requester" ma:readOnly="false" ma:showField="Title">
      <xsd:simpleType>
        <xsd:restriction base="dms:Lookup"/>
      </xsd:simpleType>
    </xsd:element>
    <xsd:element name="IR_Responder" ma:index="3" nillable="true" ma:displayName="IR_Responder" ma:description="Filled in automatically." ma:list="{464fe624-c507-4086-8888-e519c66fb475}" ma:internalName="IR_Responder" ma:readOnly="false" ma:showField="Title">
      <xsd:simpleType>
        <xsd:restriction base="dms:Lookup"/>
      </xsd:simpleType>
    </xsd:element>
    <xsd:element name="IR_Writer" ma:index="4" nillable="true" ma:displayName="IR_Writer" ma:description="Indicate the IR Writer when uploading documents or attachments." ma:list="UserInfo" ma:internalName="IR_Writ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Owner" ma:index="5" nillable="true" ma:displayName="IR_Owner" ma:description="Indicate the IR owner when uploading documents or attachments." ma:list="UserInfo" ma:internalName="IR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Context" ma:index="6" nillable="true" ma:displayName="IR_Topic" ma:description="Owner to specify the IR topic." ma:list="{611c999e-c140-417a-870a-60967b95bee9}" ma:internalName="IR_Context" ma:readOnly="false" ma:showField="Title">
      <xsd:simpleType>
        <xsd:restriction base="dms:Lookup"/>
      </xsd:simpleType>
    </xsd:element>
    <xsd:element name="IR_Subtopic" ma:index="7" nillable="true" ma:displayName="IR_Subtopic" ma:description="Owner to specify the IR subtopic." ma:list="{91b8423b-b1bf-46c1-8e52-5d6718047fdd}" ma:internalName="IR_Subtopic" ma:readOnly="false" ma:showField="Title">
      <xsd:simpleType>
        <xsd:restriction base="dms:Lookup"/>
      </xsd:simpleType>
    </xsd:element>
    <xsd:element name="IR_Witness" ma:index="8" nillable="true" ma:displayName="IR_Reviewers" ma:list="UserInfo" ma:internalName="IR_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Status" ma:index="9" nillable="true" ma:displayName="IR_Status" ma:description="Filled in automatically.  Default status is 02a Writers - Write." ma:list="{90463e44-9153-443e-9356-798682429b83}" ma:internalName="IR_Status" ma:readOnly="false" ma:showField="Title">
      <xsd:simpleType>
        <xsd:restriction base="dms:Lookup"/>
      </xsd:simpleType>
    </xsd:element>
    <xsd:element name="IR_Received_Date" ma:index="10" nillable="true" ma:displayName="IR_Received_Date" ma:default="2012-06-11T14:00:00Z" ma:description="Filled in automatically." ma:format="DateOnly" ma:internalName="IR_Received_Date">
      <xsd:simpleType>
        <xsd:restriction base="dms:DateTime"/>
      </xsd:simpleType>
    </xsd:element>
    <xsd:element name="IR_Filing_Date" ma:index="11" nillable="true" ma:displayName="IR_Filing_Date" ma:default="2012-06-25T14:00:00Z" ma:description="Filled in automatically." ma:format="DateOnly" ma:internalName="IR_Filing_Date">
      <xsd:simpleType>
        <xsd:restriction base="dms:DateTime"/>
      </xsd:simpleType>
    </xsd:element>
    <xsd:element name="IR_Review_Sort" ma:index="12" nillable="true" ma:displayName="IR_Review_Sorting" ma:description="Completed by Regulatory." ma:format="Dropdown" ma:internalName="IR_Review_Sort">
      <xsd:simpleType>
        <xsd:restriction base="dms:Choice">
          <xsd:enumeration value="completed by RA"/>
          <xsd:enumeration value="Avon IR 001-025"/>
          <xsd:enumeration value="Avon IR 026-050"/>
          <xsd:enumeration value="Avon IR 051-075"/>
          <xsd:enumeration value="Avon IR 076-100"/>
          <xsd:enumeration value="Booth IR 001-025"/>
          <xsd:enumeration value="Bowater IR 001-025"/>
          <xsd:enumeration value="Bowater IR 026-050"/>
          <xsd:enumeration value="CA IR 001-025"/>
          <xsd:enumeration value="CA IR 026-050"/>
          <xsd:enumeration value="CA IR 051-075"/>
          <xsd:enumeration value="CA IR 076-100"/>
          <xsd:enumeration value="Eckler IR 001-025"/>
          <xsd:enumeration value="HRM IR 001-025"/>
          <xsd:enumeration value="HRM IR 026-050"/>
          <xsd:enumeration value="Larkin IR 001-025"/>
          <xsd:enumeration value="Liberal IR 001-025"/>
          <xsd:enumeration value="Liberty IR 001-025"/>
          <xsd:enumeration value="Liberty IR 026-050"/>
          <xsd:enumeration value="Liberty IR 051-075"/>
          <xsd:enumeration value="Liberty IR 076-100"/>
          <xsd:enumeration value="Multeese IR 001-025"/>
          <xsd:enumeration value="Multeese IR 026-050"/>
          <xsd:enumeration value="Multeese IR 051-075"/>
          <xsd:enumeration value="MEU IR 001-025"/>
          <xsd:enumeration value="MEU IR 026-050"/>
          <xsd:enumeration value="NSDOE IR 001-025"/>
          <xsd:enumeration value="NSE IR 001-025"/>
          <xsd:enumeration value="NSUARB IR 001-025"/>
          <xsd:enumeration value="NSUARB IR 026-050"/>
          <xsd:enumeration value="PC IR 001-025"/>
          <xsd:enumeration value="SBA IR 001-025"/>
          <xsd:enumeration value="SBA IR 026-050"/>
          <xsd:enumeration value="SBA IR 051-075"/>
          <xsd:enumeration value="Synapse IR 001-025"/>
          <xsd:enumeration value="Test IR 001-025"/>
        </xsd:restriction>
      </xsd:simpleType>
    </xsd:element>
    <xsd:element name="IR_Description_Field" ma:index="13" nillable="true" ma:displayName="IR_Description" ma:description="Regulatory to provide a description of each IR" ma:internalName="IR_Description_Field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AB41FB3-11CE-4E18-83FD-633814C11B79}"/>
</file>

<file path=customXml/itemProps2.xml><?xml version="1.0" encoding="utf-8"?>
<ds:datastoreItem xmlns:ds="http://schemas.openxmlformats.org/officeDocument/2006/customXml" ds:itemID="{54C96061-ADFF-4E76-8E6E-EA56BD633D26}"/>
</file>

<file path=customXml/itemProps3.xml><?xml version="1.0" encoding="utf-8"?>
<ds:datastoreItem xmlns:ds="http://schemas.openxmlformats.org/officeDocument/2006/customXml" ds:itemID="{7DBD3DB8-0498-4BB4-A182-91F2263E4129}"/>
</file>

<file path=customXml/itemProps4.xml><?xml version="1.0" encoding="utf-8"?>
<ds:datastoreItem xmlns:ds="http://schemas.openxmlformats.org/officeDocument/2006/customXml" ds:itemID="{C4BF2B85-0F68-42E8-B6EC-B84BABC75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Proof of Revenue</vt:lpstr>
      <vt:lpstr>PR_current</vt:lpstr>
      <vt:lpstr>PR_proposed</vt:lpstr>
      <vt:lpstr>PR_variance</vt:lpstr>
      <vt:lpstr>'Proof of Revenue'!Print_Area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POWER, LISA</dc:creator>
  <cp:lastModifiedBy>TODD, MELISSA</cp:lastModifiedBy>
  <cp:lastPrinted>2012-06-13T14:30:10Z</cp:lastPrinted>
  <dcterms:created xsi:type="dcterms:W3CDTF">2012-04-19T12:55:20Z</dcterms:created>
  <dcterms:modified xsi:type="dcterms:W3CDTF">2012-06-15T16:11:15Z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0x01010057B90F1B5607C74BB9C830BB25E50669</vt:lpwstr>
  </property>
  <property fmtid="{D5CDD505-2E9C-101B-9397-08002B2CF9AE}" pid="3" name="WorkflowCreationPath">
    <vt:lpwstr>ccae7124-5fa8-4cd4-971b-8551cd07147b,2;ccae7124-5fa8-4cd4-971b-8551cd07147b,2;</vt:lpwstr>
  </property>
  <property fmtid="{D5CDD505-2E9C-101B-9397-08002B2CF9AE}" pid="4" name="MetadataSecurityLog">
    <vt:lpwstr>&lt;Log Date="-8588610344763540821" Reason="ItemUpdated" Error=""&gt;&lt;Rule Message="" Name="Admin" /&gt;&lt;/Log&gt;</vt:lpwstr>
  </property>
  <property fmtid="{D5CDD505-2E9C-101B-9397-08002B2CF9AE}" pid="5" name="Order">
    <vt:r8>84700</vt:r8>
  </property>
</Properties>
</file>