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-15" windowWidth="19530" windowHeight="9885"/>
  </bookViews>
  <sheets>
    <sheet name="IR-144" sheetId="1" r:id="rId1"/>
  </sheets>
  <definedNames>
    <definedName name="_xlnm.Print_Area" localSheetId="0">'IR-144'!$A$1:$O$68</definedName>
    <definedName name="_xlnm.Print_Titles" localSheetId="0">'IR-144'!$2:$4</definedName>
  </definedNames>
  <calcPr calcId="145621" iterate="1"/>
</workbook>
</file>

<file path=xl/calcChain.xml><?xml version="1.0" encoding="utf-8"?>
<calcChain xmlns="http://schemas.openxmlformats.org/spreadsheetml/2006/main">
  <c r="I68" i="1" l="1"/>
  <c r="J68" i="1" s="1"/>
  <c r="H68" i="1"/>
  <c r="N66" i="1"/>
  <c r="M66" i="1"/>
  <c r="L66" i="1"/>
  <c r="K66" i="1"/>
  <c r="J66" i="1"/>
  <c r="I66" i="1"/>
  <c r="H66" i="1"/>
  <c r="H56" i="1" s="1"/>
  <c r="G66" i="1"/>
  <c r="F66" i="1"/>
  <c r="F56" i="1" s="1"/>
  <c r="D61" i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I56" i="1"/>
  <c r="G56" i="1"/>
  <c r="E45" i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D45" i="1"/>
  <c r="D43" i="1"/>
  <c r="D36" i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F29" i="1"/>
  <c r="G29" i="1" s="1"/>
  <c r="H29" i="1" s="1"/>
  <c r="I29" i="1" s="1"/>
  <c r="J29" i="1" s="1"/>
  <c r="K29" i="1" s="1"/>
  <c r="L29" i="1" s="1"/>
  <c r="M29" i="1" s="1"/>
  <c r="N29" i="1" s="1"/>
  <c r="O29" i="1" s="1"/>
  <c r="D29" i="1"/>
  <c r="E29" i="1" s="1"/>
  <c r="D27" i="1"/>
  <c r="E27" i="1" s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C12" i="1"/>
  <c r="C28" i="1" s="1"/>
  <c r="C31" i="1" s="1"/>
  <c r="D11" i="1"/>
  <c r="C15" i="1" l="1"/>
  <c r="C44" i="1"/>
  <c r="C47" i="1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F27" i="1"/>
  <c r="E11" i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E43" i="1"/>
  <c r="O7" i="1"/>
  <c r="O36" i="1"/>
  <c r="K68" i="1"/>
  <c r="J56" i="1"/>
  <c r="D52" i="1"/>
  <c r="D59" i="1"/>
  <c r="D68" i="1"/>
  <c r="C19" i="1" l="1"/>
  <c r="C20" i="1"/>
  <c r="D31" i="1"/>
  <c r="E31" i="1"/>
  <c r="E52" i="1"/>
  <c r="K56" i="1"/>
  <c r="L68" i="1"/>
  <c r="C60" i="1"/>
  <c r="D44" i="1"/>
  <c r="E59" i="1"/>
  <c r="F43" i="1"/>
  <c r="F11" i="1"/>
  <c r="E15" i="1"/>
  <c r="D15" i="1"/>
  <c r="F31" i="1"/>
  <c r="G27" i="1"/>
  <c r="E68" i="1"/>
  <c r="D60" i="1" l="1"/>
  <c r="C63" i="1"/>
  <c r="M68" i="1"/>
  <c r="L56" i="1"/>
  <c r="H27" i="1"/>
  <c r="G31" i="1"/>
  <c r="F15" i="1"/>
  <c r="G11" i="1"/>
  <c r="G43" i="1"/>
  <c r="F59" i="1"/>
  <c r="E44" i="1"/>
  <c r="D47" i="1"/>
  <c r="F52" i="1"/>
  <c r="F44" i="1" l="1"/>
  <c r="E47" i="1"/>
  <c r="H31" i="1"/>
  <c r="I27" i="1"/>
  <c r="M56" i="1"/>
  <c r="N68" i="1"/>
  <c r="E60" i="1"/>
  <c r="D63" i="1"/>
  <c r="G52" i="1"/>
  <c r="G59" i="1"/>
  <c r="H43" i="1"/>
  <c r="H11" i="1"/>
  <c r="G15" i="1"/>
  <c r="I43" i="1" l="1"/>
  <c r="H52" i="1"/>
  <c r="F60" i="1"/>
  <c r="E63" i="1"/>
  <c r="H15" i="1"/>
  <c r="I11" i="1"/>
  <c r="H59" i="1"/>
  <c r="N56" i="1"/>
  <c r="O68" i="1"/>
  <c r="I31" i="1"/>
  <c r="J27" i="1"/>
  <c r="G44" i="1"/>
  <c r="F47" i="1"/>
  <c r="J31" i="1" l="1"/>
  <c r="K27" i="1"/>
  <c r="I59" i="1"/>
  <c r="J11" i="1"/>
  <c r="I15" i="1"/>
  <c r="J43" i="1"/>
  <c r="H44" i="1"/>
  <c r="G47" i="1"/>
  <c r="G60" i="1"/>
  <c r="F63" i="1"/>
  <c r="I52" i="1"/>
  <c r="J52" i="1" l="1"/>
  <c r="H60" i="1"/>
  <c r="G63" i="1"/>
  <c r="L27" i="1"/>
  <c r="K31" i="1"/>
  <c r="I44" i="1"/>
  <c r="H47" i="1"/>
  <c r="K43" i="1"/>
  <c r="J15" i="1"/>
  <c r="K11" i="1"/>
  <c r="J59" i="1"/>
  <c r="K59" i="1" l="1"/>
  <c r="L11" i="1"/>
  <c r="K15" i="1"/>
  <c r="J44" i="1"/>
  <c r="I47" i="1"/>
  <c r="L43" i="1"/>
  <c r="L31" i="1"/>
  <c r="M27" i="1"/>
  <c r="I60" i="1"/>
  <c r="H63" i="1"/>
  <c r="K52" i="1"/>
  <c r="L52" i="1" l="1"/>
  <c r="J60" i="1"/>
  <c r="I63" i="1"/>
  <c r="K44" i="1"/>
  <c r="J47" i="1"/>
  <c r="L15" i="1"/>
  <c r="M11" i="1"/>
  <c r="L59" i="1"/>
  <c r="M31" i="1"/>
  <c r="N27" i="1"/>
  <c r="M43" i="1"/>
  <c r="N43" i="1" l="1"/>
  <c r="N31" i="1"/>
  <c r="O27" i="1"/>
  <c r="O31" i="1" s="1"/>
  <c r="M59" i="1"/>
  <c r="N11" i="1"/>
  <c r="M15" i="1"/>
  <c r="L44" i="1"/>
  <c r="K47" i="1"/>
  <c r="K60" i="1"/>
  <c r="J63" i="1"/>
  <c r="M52" i="1"/>
  <c r="N52" i="1" l="1"/>
  <c r="L60" i="1"/>
  <c r="K63" i="1"/>
  <c r="M44" i="1"/>
  <c r="L47" i="1"/>
  <c r="N15" i="1"/>
  <c r="O11" i="1"/>
  <c r="O15" i="1" s="1"/>
  <c r="N59" i="1"/>
  <c r="O43" i="1"/>
  <c r="O59" i="1" l="1"/>
  <c r="N44" i="1"/>
  <c r="M47" i="1"/>
  <c r="M60" i="1"/>
  <c r="L63" i="1"/>
  <c r="O52" i="1"/>
  <c r="N60" i="1" l="1"/>
  <c r="M63" i="1"/>
  <c r="O44" i="1"/>
  <c r="O47" i="1" s="1"/>
  <c r="N47" i="1"/>
  <c r="O60" i="1" l="1"/>
  <c r="O63" i="1" s="1"/>
  <c r="N63" i="1"/>
  <c r="D20" i="1" l="1"/>
  <c r="E20" i="1" s="1"/>
  <c r="F20" i="1" l="1"/>
  <c r="G20" i="1" l="1"/>
  <c r="H20" i="1" l="1"/>
  <c r="I20" i="1" l="1"/>
  <c r="J20" i="1" l="1"/>
  <c r="K20" i="1" l="1"/>
  <c r="L20" i="1" l="1"/>
  <c r="M20" i="1" l="1"/>
  <c r="N20" i="1" l="1"/>
  <c r="O20" i="1" l="1"/>
  <c r="D7" i="1"/>
  <c r="E7" i="1"/>
  <c r="F7" i="1"/>
  <c r="G7" i="1"/>
  <c r="H7" i="1"/>
  <c r="I7" i="1"/>
  <c r="J7" i="1"/>
  <c r="K7" i="1"/>
  <c r="L7" i="1"/>
  <c r="M7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D19" i="1"/>
  <c r="E19" i="1"/>
  <c r="F19" i="1"/>
  <c r="G19" i="1"/>
  <c r="H19" i="1"/>
  <c r="I19" i="1"/>
  <c r="J19" i="1"/>
  <c r="K19" i="1"/>
  <c r="L19" i="1"/>
  <c r="M19" i="1"/>
  <c r="N19" i="1"/>
  <c r="O19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65" i="1"/>
  <c r="D65" i="1"/>
  <c r="E65" i="1"/>
  <c r="O65" i="1"/>
  <c r="C66" i="1"/>
  <c r="D66" i="1"/>
  <c r="E66" i="1"/>
  <c r="O66" i="1"/>
  <c r="C67" i="1"/>
  <c r="D67" i="1"/>
  <c r="E67" i="1"/>
  <c r="O67" i="1"/>
</calcChain>
</file>

<file path=xl/sharedStrings.xml><?xml version="1.0" encoding="utf-8"?>
<sst xmlns="http://schemas.openxmlformats.org/spreadsheetml/2006/main" count="108" uniqueCount="33">
  <si>
    <t>Nova Scotia Power Inc.</t>
  </si>
  <si>
    <t>Thousands of dollars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</si>
  <si>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</si>
  <si>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</si>
  <si>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</si>
  <si>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</si>
  <si>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</si>
  <si>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</si>
  <si>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</si>
  <si>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</si>
  <si>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</si>
  <si>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</si>
  <si>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</si>
  <si>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</si>
  <si>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</si>
  <si>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Opening balance</t>
  </si>
  <si>
    <t>Amortization</t>
  </si>
  <si>
    <t>Closing balance</t>
  </si>
  <si>
    <t>Weighted average cost of capital</t>
  </si>
  <si>
    <t>Plus: Common equity tax cost</t>
  </si>
  <si>
    <t>Plus: Provincial capital tax</t>
  </si>
  <si>
    <t>Tax adjusted weighted average</t>
  </si>
  <si>
    <t>cost of capital</t>
  </si>
  <si>
    <t>Amortization cost</t>
  </si>
  <si>
    <t>Tax</t>
  </si>
  <si>
    <t>Carrying cost</t>
  </si>
  <si>
    <t>Net Revenue requirement</t>
  </si>
  <si>
    <t>2012 (1)</t>
  </si>
  <si>
    <t>2013 (2)</t>
  </si>
  <si>
    <t>2014 (3)</t>
  </si>
  <si>
    <t>2015 (4)</t>
  </si>
  <si>
    <t xml:space="preserve">Sec 21 Deferral - Amortization Schedule </t>
  </si>
  <si>
    <t>CA IR-144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</si>
</sst>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quotePrefix="1" applyFont="1"/>
    <xf numFmtId="0" fontId="2" fillId="0" borderId="1" xfId="0" applyFont="1" applyBorder="1" applyAlignment="1">
      <alignment horizontal="right"/>
    </xf>
    <xf numFmtId="0" fontId="0" fillId="0" borderId="0" xfId="0" applyBorder="1"/>
    <xf numFmtId="0" fontId="0" fillId="0" borderId="1" xfId="0" applyFill="1" applyBorder="1"/>
    <xf numFmtId="0" fontId="0" fillId="0" borderId="1" xfId="0" applyBorder="1"/>
    <xf numFmtId="164" fontId="1" fillId="0" borderId="0" xfId="1" applyNumberFormat="1" applyFont="1"/>
    <xf numFmtId="10" fontId="1" fillId="0" borderId="0" xfId="2" applyNumberFormat="1" applyFont="1"/>
    <xf numFmtId="164" fontId="1" fillId="0" borderId="0" xfId="1" applyNumberFormat="1" applyFont="1" applyFill="1"/>
    <xf numFmtId="10" fontId="1" fillId="0" borderId="0" xfId="2" applyNumberFormat="1" applyFont="1" applyBorder="1"/>
    <xf numFmtId="10" fontId="1" fillId="0" borderId="1" xfId="2" applyNumberFormat="1" applyFont="1" applyBorder="1"/>
    <xf numFmtId="164" fontId="1" fillId="0" borderId="0" xfId="0" applyNumberFormat="1" applyFont="1"/>
    <xf numFmtId="0" fontId="1" fillId="0" borderId="0" xfId="0" applyFont="1"/>
    <xf numFmtId="10" fontId="1" fillId="0" borderId="0" xfId="0" applyNumberFormat="1" applyFont="1"/>
    <xf numFmtId="10" fontId="1" fillId="0" borderId="0" xfId="0" applyNumberFormat="1" applyFont="1" applyBorder="1"/>
    <xf numFmtId="10" fontId="1" fillId="0" borderId="1" xfId="0" applyNumberFormat="1" applyFont="1" applyBorder="1"/>
    <xf numFmtId="164" fontId="1" fillId="0" borderId="1" xfId="0" applyNumberFormat="1" applyFont="1" applyBorder="1"/>
    <xf numFmtId="164" fontId="1" fillId="0" borderId="0" xfId="0" applyNumberFormat="1" applyFont="1" applyFill="1"/>
    <xf numFmtId="0" fontId="2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GridLines="0" tabSelected="1" zoomScaleNormal="100" workbookViewId="0">
      <selection activeCell="E4" sqref="E4"/>
    </sheetView>
  </sheetViews>
  <sheetFormatPr defaultRowHeight="12.75" x14ac:dyDescent="0.2"/>
  <cols>
    <col min="1" max="1" width="2.140625" customWidth="1"/>
    <col min="2" max="2" width="26.7109375" customWidth="1"/>
    <col min="3" max="3" width="12.28515625" bestFit="1" customWidth="1"/>
    <col min="4" max="4" width="10.7109375" customWidth="1"/>
    <col min="5" max="5" width="10.85546875" bestFit="1" customWidth="1"/>
    <col min="6" max="6" width="10.85546875" customWidth="1"/>
    <col min="7" max="7" width="10.7109375" customWidth="1"/>
    <col min="8" max="14" width="11" bestFit="1" customWidth="1"/>
    <col min="15" max="15" width="12" bestFit="1" customWidth="1"/>
    <col min="17" max="17" width="10.28515625" bestFit="1" customWidth="1"/>
  </cols>
  <sheetData>
    <row r="1" spans="1:15" x14ac:dyDescent="0.2">
      <c r="A1" s="1" t="s">
        <v>32</v>
      </c>
    </row>
    <row r="2" spans="1:15" x14ac:dyDescent="0.2">
      <c r="A2" s="1" t="s">
        <v>0</v>
      </c>
    </row>
    <row r="3" spans="1:15" x14ac:dyDescent="0.2">
      <c r="A3" s="1" t="s">
        <v>31</v>
      </c>
    </row>
    <row r="4" spans="1:15" x14ac:dyDescent="0.2">
      <c r="A4" s="2" t="s">
        <v>1</v>
      </c>
    </row>
    <row r="5" spans="1:15" x14ac:dyDescent="0.2">
      <c r="A5" s="2"/>
    </row>
    <row r="6" spans="1:15" x14ac:dyDescent="0.2">
      <c r="A6" s="19" t="s">
        <v>27</v>
      </c>
      <c r="B6" s="19"/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</row>
    <row r="7" spans="1:15" ht="12" customHeight="1" x14ac:dyDescent="0.2">
      <c r="A7" t="s">
        <v>15</v>
      </c>
      <c r="C7" s="9">
        <v>56883.786800000016</v>
      </c>
      <c r="D7" s="7">
        <f t="shared" ref="D7:N7" ca="1" si="0">C9</f>
        <v>55570.708939903896</v>
      </c>
      <c r="E7" s="7">
        <f t="shared" ca="1" si="0"/>
        <v>54250.466094839998</v>
      </c>
      <c r="F7" s="7">
        <f t="shared" ca="1" si="0"/>
        <v>52923.019168109531</v>
      </c>
      <c r="G7" s="7">
        <f t="shared" ca="1" si="0"/>
        <v>51588.328849677331</v>
      </c>
      <c r="H7" s="7">
        <f t="shared" ca="1" si="0"/>
        <v>50246.355615007778</v>
      </c>
      <c r="I7" s="7">
        <f t="shared" ca="1" si="0"/>
        <v>48897.05972389433</v>
      </c>
      <c r="J7" s="7">
        <f t="shared" ca="1" si="0"/>
        <v>47540.401219282692</v>
      </c>
      <c r="K7" s="7">
        <f t="shared" ca="1" si="0"/>
        <v>46176.339926087567</v>
      </c>
      <c r="L7" s="7">
        <f t="shared" ca="1" si="0"/>
        <v>44804.835450002924</v>
      </c>
      <c r="M7" s="7">
        <f t="shared" ca="1" si="0"/>
        <v>43425.847176305804</v>
      </c>
      <c r="N7" s="7">
        <f t="shared" ca="1" si="0"/>
        <v>42039.334268653576</v>
      </c>
      <c r="O7" s="12">
        <f>C7</f>
        <v>56883.786800000016</v>
      </c>
    </row>
    <row r="8" spans="1:15" x14ac:dyDescent="0.2">
      <c r="A8" t="s">
        <v>16</v>
      </c>
      <c r="C8" s="12">
        <f t="shared" ref="C8:N8" ca="1" si="1">-(C20-C19-C18)</f>
        <v>-1313.0778600961182</v>
      </c>
      <c r="D8" s="12">
        <f t="shared" ca="1" si="1"/>
        <v>-1320.2428450638965</v>
      </c>
      <c r="E8" s="12">
        <f t="shared" ca="1" si="1"/>
        <v>-1327.4469267304682</v>
      </c>
      <c r="F8" s="12">
        <f t="shared" ca="1" si="1"/>
        <v>-1334.6903184321993</v>
      </c>
      <c r="G8" s="12">
        <f t="shared" ca="1" si="1"/>
        <v>-1341.9732346695548</v>
      </c>
      <c r="H8" s="12">
        <f t="shared" ca="1" si="1"/>
        <v>-1349.2958911134494</v>
      </c>
      <c r="I8" s="12">
        <f t="shared" ca="1" si="1"/>
        <v>-1356.6585046116354</v>
      </c>
      <c r="J8" s="12">
        <f t="shared" ca="1" si="1"/>
        <v>-1364.0612931951239</v>
      </c>
      <c r="K8" s="12">
        <f t="shared" ca="1" si="1"/>
        <v>-1371.5044760846408</v>
      </c>
      <c r="L8" s="12">
        <f t="shared" ca="1" si="1"/>
        <v>-1378.9882736971206</v>
      </c>
      <c r="M8" s="12">
        <f t="shared" ca="1" si="1"/>
        <v>-1386.5129076522303</v>
      </c>
      <c r="N8" s="12">
        <f t="shared" ca="1" si="1"/>
        <v>-1394.0786007789363</v>
      </c>
      <c r="O8" s="12">
        <f ca="1">SUM(C8:N8)</f>
        <v>-16238.531132125374</v>
      </c>
    </row>
    <row r="9" spans="1:15" x14ac:dyDescent="0.2">
      <c r="A9" t="s">
        <v>17</v>
      </c>
      <c r="C9" s="12">
        <f t="shared" ref="C9:O9" ca="1" si="2">C7+C8</f>
        <v>55570.708939903896</v>
      </c>
      <c r="D9" s="12">
        <f t="shared" ca="1" si="2"/>
        <v>54250.466094839998</v>
      </c>
      <c r="E9" s="12">
        <f t="shared" ca="1" si="2"/>
        <v>52923.019168109531</v>
      </c>
      <c r="F9" s="12">
        <f t="shared" ca="1" si="2"/>
        <v>51588.328849677331</v>
      </c>
      <c r="G9" s="12">
        <f t="shared" ca="1" si="2"/>
        <v>50246.355615007778</v>
      </c>
      <c r="H9" s="12">
        <f t="shared" ca="1" si="2"/>
        <v>48897.05972389433</v>
      </c>
      <c r="I9" s="12">
        <f t="shared" ca="1" si="2"/>
        <v>47540.401219282692</v>
      </c>
      <c r="J9" s="12">
        <f t="shared" ca="1" si="2"/>
        <v>46176.339926087567</v>
      </c>
      <c r="K9" s="12">
        <f t="shared" ca="1" si="2"/>
        <v>44804.835450002924</v>
      </c>
      <c r="L9" s="12">
        <f t="shared" ca="1" si="2"/>
        <v>43425.847176305804</v>
      </c>
      <c r="M9" s="12">
        <f t="shared" ca="1" si="2"/>
        <v>42039.334268653576</v>
      </c>
      <c r="N9" s="12">
        <f t="shared" ca="1" si="2"/>
        <v>40645.25566787464</v>
      </c>
      <c r="O9" s="12">
        <f t="shared" ca="1" si="2"/>
        <v>40645.25566787464</v>
      </c>
    </row>
    <row r="10" spans="1:15" x14ac:dyDescent="0.2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2">
      <c r="A11" t="s">
        <v>18</v>
      </c>
      <c r="C11" s="8">
        <v>7.8700000000000006E-2</v>
      </c>
      <c r="D11" s="14">
        <f t="shared" ref="D11:O13" si="3">C11</f>
        <v>7.8700000000000006E-2</v>
      </c>
      <c r="E11" s="14">
        <f t="shared" si="3"/>
        <v>7.8700000000000006E-2</v>
      </c>
      <c r="F11" s="14">
        <f t="shared" si="3"/>
        <v>7.8700000000000006E-2</v>
      </c>
      <c r="G11" s="14">
        <f t="shared" si="3"/>
        <v>7.8700000000000006E-2</v>
      </c>
      <c r="H11" s="14">
        <f t="shared" si="3"/>
        <v>7.8700000000000006E-2</v>
      </c>
      <c r="I11" s="14">
        <f t="shared" si="3"/>
        <v>7.8700000000000006E-2</v>
      </c>
      <c r="J11" s="14">
        <f t="shared" si="3"/>
        <v>7.8700000000000006E-2</v>
      </c>
      <c r="K11" s="14">
        <f t="shared" si="3"/>
        <v>7.8700000000000006E-2</v>
      </c>
      <c r="L11" s="14">
        <f t="shared" si="3"/>
        <v>7.8700000000000006E-2</v>
      </c>
      <c r="M11" s="14">
        <f t="shared" si="3"/>
        <v>7.8700000000000006E-2</v>
      </c>
      <c r="N11" s="14">
        <f t="shared" si="3"/>
        <v>7.8700000000000006E-2</v>
      </c>
      <c r="O11" s="14">
        <f t="shared" si="3"/>
        <v>7.8700000000000006E-2</v>
      </c>
    </row>
    <row r="12" spans="1:15" x14ac:dyDescent="0.2">
      <c r="A12" s="4" t="s">
        <v>19</v>
      </c>
      <c r="B12" s="4"/>
      <c r="C12" s="10">
        <f>((0.096*0.3755)/(1-0.31))-(0.096*0.3755)</f>
        <v>1.6195478260869568E-2</v>
      </c>
      <c r="D12" s="15">
        <f t="shared" si="3"/>
        <v>1.6195478260869568E-2</v>
      </c>
      <c r="E12" s="15">
        <f t="shared" si="3"/>
        <v>1.6195478260869568E-2</v>
      </c>
      <c r="F12" s="15">
        <f t="shared" si="3"/>
        <v>1.6195478260869568E-2</v>
      </c>
      <c r="G12" s="15">
        <f t="shared" si="3"/>
        <v>1.6195478260869568E-2</v>
      </c>
      <c r="H12" s="15">
        <f t="shared" si="3"/>
        <v>1.6195478260869568E-2</v>
      </c>
      <c r="I12" s="15">
        <f t="shared" si="3"/>
        <v>1.6195478260869568E-2</v>
      </c>
      <c r="J12" s="15">
        <f t="shared" si="3"/>
        <v>1.6195478260869568E-2</v>
      </c>
      <c r="K12" s="15">
        <f t="shared" si="3"/>
        <v>1.6195478260869568E-2</v>
      </c>
      <c r="L12" s="15">
        <f t="shared" si="3"/>
        <v>1.6195478260869568E-2</v>
      </c>
      <c r="M12" s="15">
        <f t="shared" si="3"/>
        <v>1.6195478260869568E-2</v>
      </c>
      <c r="N12" s="15">
        <f t="shared" si="3"/>
        <v>1.6195478260869568E-2</v>
      </c>
      <c r="O12" s="15">
        <f t="shared" si="3"/>
        <v>1.6195478260869568E-2</v>
      </c>
    </row>
    <row r="13" spans="1:15" x14ac:dyDescent="0.2">
      <c r="A13" s="5" t="s">
        <v>20</v>
      </c>
      <c r="B13" s="6"/>
      <c r="C13" s="11">
        <v>2.5000000000000002E-6</v>
      </c>
      <c r="D13" s="16">
        <f t="shared" si="3"/>
        <v>2.5000000000000002E-6</v>
      </c>
      <c r="E13" s="16">
        <f t="shared" si="3"/>
        <v>2.5000000000000002E-6</v>
      </c>
      <c r="F13" s="16">
        <f t="shared" si="3"/>
        <v>2.5000000000000002E-6</v>
      </c>
      <c r="G13" s="16">
        <f t="shared" si="3"/>
        <v>2.5000000000000002E-6</v>
      </c>
      <c r="H13" s="16">
        <f t="shared" si="3"/>
        <v>2.5000000000000002E-6</v>
      </c>
      <c r="I13" s="16">
        <f t="shared" si="3"/>
        <v>2.5000000000000002E-6</v>
      </c>
      <c r="J13" s="16">
        <f t="shared" si="3"/>
        <v>2.5000000000000002E-6</v>
      </c>
      <c r="K13" s="16">
        <f t="shared" si="3"/>
        <v>2.5000000000000002E-6</v>
      </c>
      <c r="L13" s="16">
        <f t="shared" si="3"/>
        <v>2.5000000000000002E-6</v>
      </c>
      <c r="M13" s="16">
        <f t="shared" si="3"/>
        <v>2.5000000000000002E-6</v>
      </c>
      <c r="N13" s="16">
        <f t="shared" si="3"/>
        <v>2.5000000000000002E-6</v>
      </c>
      <c r="O13" s="16">
        <f t="shared" si="3"/>
        <v>2.5000000000000002E-6</v>
      </c>
    </row>
    <row r="14" spans="1:15" x14ac:dyDescent="0.2">
      <c r="A14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2">
      <c r="A15" t="s">
        <v>22</v>
      </c>
      <c r="C15" s="14">
        <f t="shared" ref="C15:O15" si="4">C11+C12+C13</f>
        <v>9.4897978260869584E-2</v>
      </c>
      <c r="D15" s="14">
        <f t="shared" si="4"/>
        <v>9.4897978260869584E-2</v>
      </c>
      <c r="E15" s="14">
        <f t="shared" si="4"/>
        <v>9.4897978260869584E-2</v>
      </c>
      <c r="F15" s="14">
        <f t="shared" si="4"/>
        <v>9.4897978260869584E-2</v>
      </c>
      <c r="G15" s="14">
        <f t="shared" si="4"/>
        <v>9.4897978260869584E-2</v>
      </c>
      <c r="H15" s="14">
        <f t="shared" si="4"/>
        <v>9.4897978260869584E-2</v>
      </c>
      <c r="I15" s="14">
        <f t="shared" si="4"/>
        <v>9.4897978260869584E-2</v>
      </c>
      <c r="J15" s="14">
        <f t="shared" si="4"/>
        <v>9.4897978260869584E-2</v>
      </c>
      <c r="K15" s="14">
        <f t="shared" si="4"/>
        <v>9.4897978260869584E-2</v>
      </c>
      <c r="L15" s="14">
        <f t="shared" si="4"/>
        <v>9.4897978260869584E-2</v>
      </c>
      <c r="M15" s="14">
        <f t="shared" si="4"/>
        <v>9.4897978260869584E-2</v>
      </c>
      <c r="N15" s="14">
        <f t="shared" si="4"/>
        <v>9.4897978260869584E-2</v>
      </c>
      <c r="O15" s="14">
        <f t="shared" si="4"/>
        <v>9.4897978260869584E-2</v>
      </c>
    </row>
    <row r="16" spans="1:15" x14ac:dyDescent="0.2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">
      <c r="A17" t="s">
        <v>23</v>
      </c>
      <c r="C17" s="7">
        <f t="shared" ref="C17:N17" ca="1" si="5">-C8</f>
        <v>1313.0778600961182</v>
      </c>
      <c r="D17" s="7">
        <f t="shared" ca="1" si="5"/>
        <v>1320.2428450638965</v>
      </c>
      <c r="E17" s="7">
        <f t="shared" ca="1" si="5"/>
        <v>1327.4469267304682</v>
      </c>
      <c r="F17" s="7">
        <f t="shared" ca="1" si="5"/>
        <v>1334.6903184321993</v>
      </c>
      <c r="G17" s="7">
        <f t="shared" ca="1" si="5"/>
        <v>1341.9732346695548</v>
      </c>
      <c r="H17" s="7">
        <f t="shared" ca="1" si="5"/>
        <v>1349.2958911134494</v>
      </c>
      <c r="I17" s="7">
        <f t="shared" ca="1" si="5"/>
        <v>1356.6585046116354</v>
      </c>
      <c r="J17" s="7">
        <f t="shared" ca="1" si="5"/>
        <v>1364.0612931951239</v>
      </c>
      <c r="K17" s="7">
        <f t="shared" ca="1" si="5"/>
        <v>1371.5044760846408</v>
      </c>
      <c r="L17" s="7">
        <f t="shared" ca="1" si="5"/>
        <v>1378.9882736971206</v>
      </c>
      <c r="M17" s="7">
        <f t="shared" ca="1" si="5"/>
        <v>1386.5129076522303</v>
      </c>
      <c r="N17" s="7">
        <f t="shared" ca="1" si="5"/>
        <v>1394.0786007789363</v>
      </c>
      <c r="O17" s="12">
        <f ca="1">SUM(C17:N17)</f>
        <v>16238.531132125374</v>
      </c>
    </row>
    <row r="18" spans="1:15" x14ac:dyDescent="0.2">
      <c r="A18" t="s">
        <v>24</v>
      </c>
      <c r="C18" s="7">
        <f ca="1">(C17/(1-0.31)-C17)</f>
        <v>589.93353134753147</v>
      </c>
      <c r="D18" s="7">
        <f t="shared" ref="D18:N18" ca="1" si="6">(D17/(1-0.31)-D17)</f>
        <v>593.15258256493917</v>
      </c>
      <c r="E18" s="7">
        <f t="shared" ca="1" si="6"/>
        <v>596.38919896586276</v>
      </c>
      <c r="F18" s="7">
        <f t="shared" ca="1" si="6"/>
        <v>599.64347639707512</v>
      </c>
      <c r="G18" s="7">
        <f t="shared" ca="1" si="6"/>
        <v>602.91551122835085</v>
      </c>
      <c r="H18" s="7">
        <f t="shared" ca="1" si="6"/>
        <v>606.20540035531803</v>
      </c>
      <c r="I18" s="7">
        <f t="shared" ca="1" si="6"/>
        <v>609.51324120232903</v>
      </c>
      <c r="J18" s="7">
        <f t="shared" ca="1" si="6"/>
        <v>612.83913172534562</v>
      </c>
      <c r="K18" s="7">
        <f t="shared" ca="1" si="6"/>
        <v>616.18317041483874</v>
      </c>
      <c r="L18" s="7">
        <f t="shared" ca="1" si="6"/>
        <v>619.54545629870654</v>
      </c>
      <c r="M18" s="7">
        <f t="shared" ca="1" si="6"/>
        <v>622.92608894520504</v>
      </c>
      <c r="N18" s="7">
        <f t="shared" ca="1" si="6"/>
        <v>626.3251684658992</v>
      </c>
      <c r="O18" s="12">
        <f ca="1">SUM(C18:N18)</f>
        <v>7295.5719579114011</v>
      </c>
    </row>
    <row r="19" spans="1:15" x14ac:dyDescent="0.2">
      <c r="A19" s="6" t="s">
        <v>25</v>
      </c>
      <c r="B19" s="6"/>
      <c r="C19" s="17">
        <f t="shared" ref="C19:N19" si="7">C7*C15/12</f>
        <v>449.8463635951951</v>
      </c>
      <c r="D19" s="17">
        <f t="shared" ca="1" si="7"/>
        <v>439.46232741000927</v>
      </c>
      <c r="E19" s="17">
        <f t="shared" ca="1" si="7"/>
        <v>429.02162934251402</v>
      </c>
      <c r="F19" s="17">
        <f t="shared" ca="1" si="7"/>
        <v>418.52396020957025</v>
      </c>
      <c r="G19" s="17">
        <f t="shared" ca="1" si="7"/>
        <v>407.96900914093925</v>
      </c>
      <c r="H19" s="17">
        <f t="shared" ca="1" si="7"/>
        <v>397.35646357007755</v>
      </c>
      <c r="I19" s="17">
        <f t="shared" ca="1" si="7"/>
        <v>386.68600922488048</v>
      </c>
      <c r="J19" s="17">
        <f t="shared" ca="1" si="7"/>
        <v>375.95733011837552</v>
      </c>
      <c r="K19" s="17">
        <f t="shared" ca="1" si="7"/>
        <v>365.17010853936517</v>
      </c>
      <c r="L19" s="17">
        <f t="shared" ca="1" si="7"/>
        <v>354.32402504301803</v>
      </c>
      <c r="M19" s="17">
        <f t="shared" ca="1" si="7"/>
        <v>343.41875844140941</v>
      </c>
      <c r="N19" s="17">
        <f t="shared" ca="1" si="7"/>
        <v>332.45398579400972</v>
      </c>
      <c r="O19" s="17">
        <f ca="1">SUM(C19:N19)</f>
        <v>4700.1899704293637</v>
      </c>
    </row>
    <row r="20" spans="1:15" x14ac:dyDescent="0.2">
      <c r="A20" t="s">
        <v>26</v>
      </c>
      <c r="C20" s="12">
        <f>PMT(C15/12,39,-C7/0.72284)</f>
        <v>2352.857755038845</v>
      </c>
      <c r="D20" s="12">
        <f t="shared" ref="D20:N20" si="8">C20</f>
        <v>2352.857755038845</v>
      </c>
      <c r="E20" s="12">
        <f t="shared" si="8"/>
        <v>2352.857755038845</v>
      </c>
      <c r="F20" s="12">
        <f t="shared" si="8"/>
        <v>2352.857755038845</v>
      </c>
      <c r="G20" s="12">
        <f t="shared" si="8"/>
        <v>2352.857755038845</v>
      </c>
      <c r="H20" s="12">
        <f t="shared" si="8"/>
        <v>2352.857755038845</v>
      </c>
      <c r="I20" s="12">
        <f t="shared" si="8"/>
        <v>2352.857755038845</v>
      </c>
      <c r="J20" s="12">
        <f t="shared" si="8"/>
        <v>2352.857755038845</v>
      </c>
      <c r="K20" s="12">
        <f t="shared" si="8"/>
        <v>2352.857755038845</v>
      </c>
      <c r="L20" s="12">
        <f t="shared" si="8"/>
        <v>2352.857755038845</v>
      </c>
      <c r="M20" s="12">
        <f t="shared" si="8"/>
        <v>2352.857755038845</v>
      </c>
      <c r="N20" s="12">
        <f t="shared" si="8"/>
        <v>2352.857755038845</v>
      </c>
      <c r="O20" s="12">
        <f>SUM(C20:N20)</f>
        <v>28234.293060466134</v>
      </c>
    </row>
    <row r="21" spans="1:15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">
      <c r="A22" s="19" t="s">
        <v>28</v>
      </c>
      <c r="B22" s="19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  <c r="L22" s="3" t="s">
        <v>11</v>
      </c>
      <c r="M22" s="3" t="s">
        <v>12</v>
      </c>
      <c r="N22" s="3" t="s">
        <v>13</v>
      </c>
      <c r="O22" s="3" t="s">
        <v>14</v>
      </c>
    </row>
    <row r="23" spans="1:15" x14ac:dyDescent="0.2">
      <c r="A23" t="s">
        <v>15</v>
      </c>
      <c r="C23" s="7">
        <f ca="1">O9</f>
        <v>40645.25566787464</v>
      </c>
      <c r="D23" s="7">
        <f t="shared" ref="D23:N23" ca="1" si="9">C25</f>
        <v>39243.564247997041</v>
      </c>
      <c r="E23" s="7">
        <f t="shared" ca="1" si="9"/>
        <v>37834.224512903791</v>
      </c>
      <c r="F23" s="7">
        <f t="shared" ca="1" si="9"/>
        <v>36417.194729639406</v>
      </c>
      <c r="G23" s="7">
        <f t="shared" ca="1" si="9"/>
        <v>34992.432937532933</v>
      </c>
      <c r="H23" s="7">
        <f t="shared" ca="1" si="9"/>
        <v>33559.89694695545</v>
      </c>
      <c r="I23" s="7">
        <f t="shared" ca="1" si="9"/>
        <v>32119.54433807074</v>
      </c>
      <c r="J23" s="7">
        <f t="shared" ca="1" si="9"/>
        <v>30671.332459579178</v>
      </c>
      <c r="K23" s="7">
        <f t="shared" ca="1" si="9"/>
        <v>29215.218427454744</v>
      </c>
      <c r="L23" s="7">
        <f t="shared" ca="1" si="9"/>
        <v>27751.159123675163</v>
      </c>
      <c r="M23" s="7">
        <f t="shared" ca="1" si="9"/>
        <v>26279.111194945101</v>
      </c>
      <c r="N23" s="7">
        <f t="shared" ca="1" si="9"/>
        <v>24799.031051412403</v>
      </c>
      <c r="O23" s="12">
        <f ca="1">C23</f>
        <v>40645.25566787464</v>
      </c>
    </row>
    <row r="24" spans="1:15" x14ac:dyDescent="0.2">
      <c r="A24" t="s">
        <v>16</v>
      </c>
      <c r="C24" s="12">
        <f t="shared" ref="C24:N24" ca="1" si="10">-(C36-C35-C34)</f>
        <v>-1401.6914198776014</v>
      </c>
      <c r="D24" s="12">
        <f t="shared" ca="1" si="10"/>
        <v>-1409.3397350932496</v>
      </c>
      <c r="E24" s="12">
        <f t="shared" ca="1" si="10"/>
        <v>-1417.0297832643882</v>
      </c>
      <c r="F24" s="12">
        <f t="shared" ca="1" si="10"/>
        <v>-1424.761792106473</v>
      </c>
      <c r="G24" s="12">
        <f t="shared" ca="1" si="10"/>
        <v>-1432.5359905774835</v>
      </c>
      <c r="H24" s="12">
        <f t="shared" ca="1" si="10"/>
        <v>-1440.35260888471</v>
      </c>
      <c r="I24" s="12">
        <f t="shared" ca="1" si="10"/>
        <v>-1448.2118784915633</v>
      </c>
      <c r="J24" s="12">
        <f t="shared" ca="1" si="10"/>
        <v>-1456.1140321244338</v>
      </c>
      <c r="K24" s="12">
        <f t="shared" ca="1" si="10"/>
        <v>-1464.0593037795802</v>
      </c>
      <c r="L24" s="12">
        <f t="shared" ca="1" si="10"/>
        <v>-1472.0479287300607</v>
      </c>
      <c r="M24" s="12">
        <f t="shared" ca="1" si="10"/>
        <v>-1480.0801435326969</v>
      </c>
      <c r="N24" s="12">
        <f t="shared" ca="1" si="10"/>
        <v>-1488.1561860350816</v>
      </c>
      <c r="O24" s="12">
        <f ca="1">SUM(C24:N24)</f>
        <v>-17334.380802497326</v>
      </c>
    </row>
    <row r="25" spans="1:15" x14ac:dyDescent="0.2">
      <c r="A25" t="s">
        <v>17</v>
      </c>
      <c r="C25" s="12">
        <f t="shared" ref="C25:O25" ca="1" si="11">C23+C24</f>
        <v>39243.564247997041</v>
      </c>
      <c r="D25" s="12">
        <f t="shared" ca="1" si="11"/>
        <v>37834.224512903791</v>
      </c>
      <c r="E25" s="12">
        <f t="shared" ca="1" si="11"/>
        <v>36417.194729639406</v>
      </c>
      <c r="F25" s="12">
        <f t="shared" ca="1" si="11"/>
        <v>34992.432937532933</v>
      </c>
      <c r="G25" s="12">
        <f t="shared" ca="1" si="11"/>
        <v>33559.89694695545</v>
      </c>
      <c r="H25" s="12">
        <f t="shared" ca="1" si="11"/>
        <v>32119.54433807074</v>
      </c>
      <c r="I25" s="12">
        <f t="shared" ca="1" si="11"/>
        <v>30671.332459579178</v>
      </c>
      <c r="J25" s="12">
        <f t="shared" ca="1" si="11"/>
        <v>29215.218427454744</v>
      </c>
      <c r="K25" s="12">
        <f t="shared" ca="1" si="11"/>
        <v>27751.159123675163</v>
      </c>
      <c r="L25" s="12">
        <f t="shared" ca="1" si="11"/>
        <v>26279.111194945101</v>
      </c>
      <c r="M25" s="12">
        <f t="shared" ca="1" si="11"/>
        <v>24799.031051412403</v>
      </c>
      <c r="N25" s="12">
        <f t="shared" ca="1" si="11"/>
        <v>23310.874865377322</v>
      </c>
      <c r="O25" s="12">
        <f t="shared" ca="1" si="11"/>
        <v>23310.874865377315</v>
      </c>
    </row>
    <row r="26" spans="1:15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">
      <c r="A27" t="s">
        <v>18</v>
      </c>
      <c r="C27" s="8">
        <v>7.8700000000000006E-2</v>
      </c>
      <c r="D27" s="14">
        <f t="shared" ref="D27:O29" si="12">C27</f>
        <v>7.8700000000000006E-2</v>
      </c>
      <c r="E27" s="14">
        <f t="shared" si="12"/>
        <v>7.8700000000000006E-2</v>
      </c>
      <c r="F27" s="14">
        <f t="shared" si="12"/>
        <v>7.8700000000000006E-2</v>
      </c>
      <c r="G27" s="14">
        <f t="shared" si="12"/>
        <v>7.8700000000000006E-2</v>
      </c>
      <c r="H27" s="14">
        <f t="shared" si="12"/>
        <v>7.8700000000000006E-2</v>
      </c>
      <c r="I27" s="14">
        <f t="shared" si="12"/>
        <v>7.8700000000000006E-2</v>
      </c>
      <c r="J27" s="14">
        <f t="shared" si="12"/>
        <v>7.8700000000000006E-2</v>
      </c>
      <c r="K27" s="14">
        <f t="shared" si="12"/>
        <v>7.8700000000000006E-2</v>
      </c>
      <c r="L27" s="14">
        <f t="shared" si="12"/>
        <v>7.8700000000000006E-2</v>
      </c>
      <c r="M27" s="14">
        <f t="shared" si="12"/>
        <v>7.8700000000000006E-2</v>
      </c>
      <c r="N27" s="14">
        <f t="shared" si="12"/>
        <v>7.8700000000000006E-2</v>
      </c>
      <c r="O27" s="14">
        <f t="shared" si="12"/>
        <v>7.8700000000000006E-2</v>
      </c>
    </row>
    <row r="28" spans="1:15" x14ac:dyDescent="0.2">
      <c r="A28" s="4" t="s">
        <v>19</v>
      </c>
      <c r="B28" s="4"/>
      <c r="C28" s="10">
        <f>C12</f>
        <v>1.6195478260869568E-2</v>
      </c>
      <c r="D28" s="15">
        <f t="shared" si="12"/>
        <v>1.6195478260869568E-2</v>
      </c>
      <c r="E28" s="15">
        <f t="shared" si="12"/>
        <v>1.6195478260869568E-2</v>
      </c>
      <c r="F28" s="15">
        <f t="shared" si="12"/>
        <v>1.6195478260869568E-2</v>
      </c>
      <c r="G28" s="15">
        <f t="shared" si="12"/>
        <v>1.6195478260869568E-2</v>
      </c>
      <c r="H28" s="15">
        <f t="shared" si="12"/>
        <v>1.6195478260869568E-2</v>
      </c>
      <c r="I28" s="15">
        <f t="shared" si="12"/>
        <v>1.6195478260869568E-2</v>
      </c>
      <c r="J28" s="15">
        <f t="shared" si="12"/>
        <v>1.6195478260869568E-2</v>
      </c>
      <c r="K28" s="15">
        <f t="shared" si="12"/>
        <v>1.6195478260869568E-2</v>
      </c>
      <c r="L28" s="15">
        <f t="shared" si="12"/>
        <v>1.6195478260869568E-2</v>
      </c>
      <c r="M28" s="15">
        <f t="shared" si="12"/>
        <v>1.6195478260869568E-2</v>
      </c>
      <c r="N28" s="15">
        <f t="shared" si="12"/>
        <v>1.6195478260869568E-2</v>
      </c>
      <c r="O28" s="15">
        <f t="shared" si="12"/>
        <v>1.6195478260869568E-2</v>
      </c>
    </row>
    <row r="29" spans="1:15" x14ac:dyDescent="0.2">
      <c r="A29" s="5" t="s">
        <v>20</v>
      </c>
      <c r="B29" s="6"/>
      <c r="C29" s="11">
        <v>0</v>
      </c>
      <c r="D29" s="16">
        <f t="shared" si="12"/>
        <v>0</v>
      </c>
      <c r="E29" s="16">
        <f t="shared" si="12"/>
        <v>0</v>
      </c>
      <c r="F29" s="16">
        <f t="shared" si="12"/>
        <v>0</v>
      </c>
      <c r="G29" s="16">
        <f t="shared" si="12"/>
        <v>0</v>
      </c>
      <c r="H29" s="16">
        <f t="shared" si="12"/>
        <v>0</v>
      </c>
      <c r="I29" s="16">
        <f t="shared" si="12"/>
        <v>0</v>
      </c>
      <c r="J29" s="16">
        <f t="shared" si="12"/>
        <v>0</v>
      </c>
      <c r="K29" s="16">
        <f t="shared" si="12"/>
        <v>0</v>
      </c>
      <c r="L29" s="16">
        <f t="shared" si="12"/>
        <v>0</v>
      </c>
      <c r="M29" s="16">
        <f t="shared" si="12"/>
        <v>0</v>
      </c>
      <c r="N29" s="16">
        <f t="shared" si="12"/>
        <v>0</v>
      </c>
      <c r="O29" s="16">
        <f t="shared" si="12"/>
        <v>0</v>
      </c>
    </row>
    <row r="30" spans="1:15" x14ac:dyDescent="0.2">
      <c r="A30" t="s">
        <v>21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">
      <c r="A31" t="s">
        <v>22</v>
      </c>
      <c r="C31" s="14">
        <f t="shared" ref="C31:O31" si="13">C27+C28+C29</f>
        <v>9.4895478260869581E-2</v>
      </c>
      <c r="D31" s="14">
        <f t="shared" si="13"/>
        <v>9.4895478260869581E-2</v>
      </c>
      <c r="E31" s="14">
        <f t="shared" si="13"/>
        <v>9.4895478260869581E-2</v>
      </c>
      <c r="F31" s="14">
        <f t="shared" si="13"/>
        <v>9.4895478260869581E-2</v>
      </c>
      <c r="G31" s="14">
        <f t="shared" si="13"/>
        <v>9.4895478260869581E-2</v>
      </c>
      <c r="H31" s="14">
        <f t="shared" si="13"/>
        <v>9.4895478260869581E-2</v>
      </c>
      <c r="I31" s="14">
        <f t="shared" si="13"/>
        <v>9.4895478260869581E-2</v>
      </c>
      <c r="J31" s="14">
        <f t="shared" si="13"/>
        <v>9.4895478260869581E-2</v>
      </c>
      <c r="K31" s="14">
        <f t="shared" si="13"/>
        <v>9.4895478260869581E-2</v>
      </c>
      <c r="L31" s="14">
        <f t="shared" si="13"/>
        <v>9.4895478260869581E-2</v>
      </c>
      <c r="M31" s="14">
        <f t="shared" si="13"/>
        <v>9.4895478260869581E-2</v>
      </c>
      <c r="N31" s="14">
        <f t="shared" si="13"/>
        <v>9.4895478260869581E-2</v>
      </c>
      <c r="O31" s="14">
        <f t="shared" si="13"/>
        <v>9.4895478260869581E-2</v>
      </c>
    </row>
    <row r="32" spans="1:15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x14ac:dyDescent="0.2">
      <c r="A33" t="s">
        <v>23</v>
      </c>
      <c r="C33" s="7">
        <f t="shared" ref="C33:N33" ca="1" si="14">-C24</f>
        <v>1401.6914198776014</v>
      </c>
      <c r="D33" s="7">
        <f t="shared" ca="1" si="14"/>
        <v>1409.3397350932496</v>
      </c>
      <c r="E33" s="7">
        <f t="shared" ca="1" si="14"/>
        <v>1417.0297832643882</v>
      </c>
      <c r="F33" s="7">
        <f t="shared" ca="1" si="14"/>
        <v>1424.761792106473</v>
      </c>
      <c r="G33" s="7">
        <f t="shared" ca="1" si="14"/>
        <v>1432.5359905774835</v>
      </c>
      <c r="H33" s="7">
        <f t="shared" ca="1" si="14"/>
        <v>1440.35260888471</v>
      </c>
      <c r="I33" s="7">
        <f t="shared" ca="1" si="14"/>
        <v>1448.2118784915633</v>
      </c>
      <c r="J33" s="7">
        <f t="shared" ca="1" si="14"/>
        <v>1456.1140321244338</v>
      </c>
      <c r="K33" s="7">
        <f t="shared" ca="1" si="14"/>
        <v>1464.0593037795802</v>
      </c>
      <c r="L33" s="7">
        <f t="shared" ca="1" si="14"/>
        <v>1472.0479287300607</v>
      </c>
      <c r="M33" s="7">
        <f t="shared" ca="1" si="14"/>
        <v>1480.0801435326969</v>
      </c>
      <c r="N33" s="7">
        <f t="shared" ca="1" si="14"/>
        <v>1488.1561860350816</v>
      </c>
      <c r="O33" s="12">
        <f ca="1">SUM(C33:N33)</f>
        <v>17334.380802497326</v>
      </c>
    </row>
    <row r="34" spans="1:15" x14ac:dyDescent="0.2">
      <c r="A34" t="s">
        <v>24</v>
      </c>
      <c r="C34" s="7">
        <f ca="1">(C33/(1-0.31)-C33)</f>
        <v>629.74542052471975</v>
      </c>
      <c r="D34" s="7">
        <f t="shared" ref="D34:N34" ca="1" si="15">(D33/(1-0.31)-D33)</f>
        <v>633.18162011435857</v>
      </c>
      <c r="E34" s="7">
        <f t="shared" ca="1" si="15"/>
        <v>636.63656929269655</v>
      </c>
      <c r="F34" s="7">
        <f t="shared" ca="1" si="15"/>
        <v>640.11037036667631</v>
      </c>
      <c r="G34" s="7">
        <f t="shared" ca="1" si="15"/>
        <v>643.60312620147806</v>
      </c>
      <c r="H34" s="7">
        <f t="shared" ca="1" si="15"/>
        <v>647.11494022356533</v>
      </c>
      <c r="I34" s="7">
        <f t="shared" ca="1" si="15"/>
        <v>650.6459164237458</v>
      </c>
      <c r="J34" s="7">
        <f t="shared" ca="1" si="15"/>
        <v>654.1961593602532</v>
      </c>
      <c r="K34" s="7">
        <f t="shared" ca="1" si="15"/>
        <v>657.76577416184045</v>
      </c>
      <c r="L34" s="7">
        <f t="shared" ca="1" si="15"/>
        <v>661.35486653089697</v>
      </c>
      <c r="M34" s="7">
        <f t="shared" ca="1" si="15"/>
        <v>664.96354274657392</v>
      </c>
      <c r="N34" s="7">
        <f t="shared" ca="1" si="15"/>
        <v>668.5919096679354</v>
      </c>
      <c r="O34" s="12">
        <f ca="1">SUM(C34:N34)</f>
        <v>7787.910215614741</v>
      </c>
    </row>
    <row r="35" spans="1:15" x14ac:dyDescent="0.2">
      <c r="A35" s="6" t="s">
        <v>25</v>
      </c>
      <c r="B35" s="6"/>
      <c r="C35" s="17">
        <f t="shared" ref="C35:N35" ca="1" si="16">C23*C31/12</f>
        <v>321.42091463652366</v>
      </c>
      <c r="D35" s="17">
        <f t="shared" ca="1" si="16"/>
        <v>310.33639983123686</v>
      </c>
      <c r="E35" s="17">
        <f t="shared" ca="1" si="16"/>
        <v>299.19140248176006</v>
      </c>
      <c r="F35" s="17">
        <f t="shared" ca="1" si="16"/>
        <v>287.98559256569587</v>
      </c>
      <c r="G35" s="17">
        <f t="shared" ca="1" si="16"/>
        <v>276.71863825988277</v>
      </c>
      <c r="H35" s="17">
        <f t="shared" ca="1" si="16"/>
        <v>265.39020593056949</v>
      </c>
      <c r="I35" s="17">
        <f t="shared" ca="1" si="16"/>
        <v>253.99996012353571</v>
      </c>
      <c r="J35" s="17">
        <f t="shared" ca="1" si="16"/>
        <v>242.54756355415827</v>
      </c>
      <c r="K35" s="17">
        <f t="shared" ca="1" si="16"/>
        <v>231.032677097424</v>
      </c>
      <c r="L35" s="17">
        <f t="shared" ca="1" si="16"/>
        <v>219.45495977788741</v>
      </c>
      <c r="M35" s="17">
        <f t="shared" ca="1" si="16"/>
        <v>207.81406875957393</v>
      </c>
      <c r="N35" s="17">
        <f t="shared" ca="1" si="16"/>
        <v>196.10965933582796</v>
      </c>
      <c r="O35" s="17">
        <f ca="1">SUM(C35:N35)</f>
        <v>3112.0020423540755</v>
      </c>
    </row>
    <row r="36" spans="1:15" x14ac:dyDescent="0.2">
      <c r="A36" t="s">
        <v>26</v>
      </c>
      <c r="C36" s="12">
        <v>2352.857755038845</v>
      </c>
      <c r="D36" s="12">
        <f t="shared" ref="D36:N36" si="17">C36</f>
        <v>2352.857755038845</v>
      </c>
      <c r="E36" s="12">
        <f t="shared" si="17"/>
        <v>2352.857755038845</v>
      </c>
      <c r="F36" s="12">
        <f t="shared" si="17"/>
        <v>2352.857755038845</v>
      </c>
      <c r="G36" s="12">
        <f t="shared" si="17"/>
        <v>2352.857755038845</v>
      </c>
      <c r="H36" s="12">
        <f t="shared" si="17"/>
        <v>2352.857755038845</v>
      </c>
      <c r="I36" s="12">
        <f t="shared" si="17"/>
        <v>2352.857755038845</v>
      </c>
      <c r="J36" s="12">
        <f t="shared" si="17"/>
        <v>2352.857755038845</v>
      </c>
      <c r="K36" s="12">
        <f t="shared" si="17"/>
        <v>2352.857755038845</v>
      </c>
      <c r="L36" s="12">
        <f t="shared" si="17"/>
        <v>2352.857755038845</v>
      </c>
      <c r="M36" s="12">
        <f t="shared" si="17"/>
        <v>2352.857755038845</v>
      </c>
      <c r="N36" s="12">
        <f t="shared" si="17"/>
        <v>2352.857755038845</v>
      </c>
      <c r="O36" s="12">
        <f>SUM(C36:N36)</f>
        <v>28234.293060466134</v>
      </c>
    </row>
    <row r="37" spans="1:15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x14ac:dyDescent="0.2">
      <c r="A38" s="19" t="s">
        <v>29</v>
      </c>
      <c r="B38" s="19"/>
      <c r="C38" s="3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3" t="s">
        <v>8</v>
      </c>
      <c r="J38" s="3" t="s">
        <v>9</v>
      </c>
      <c r="K38" s="3" t="s">
        <v>10</v>
      </c>
      <c r="L38" s="3" t="s">
        <v>11</v>
      </c>
      <c r="M38" s="3" t="s">
        <v>12</v>
      </c>
      <c r="N38" s="3" t="s">
        <v>13</v>
      </c>
      <c r="O38" s="3" t="s">
        <v>14</v>
      </c>
    </row>
    <row r="39" spans="1:15" x14ac:dyDescent="0.2">
      <c r="A39" t="s">
        <v>15</v>
      </c>
      <c r="C39" s="7">
        <f ca="1">O25</f>
        <v>23310.874865377315</v>
      </c>
      <c r="D39" s="7">
        <f t="shared" ref="D39:N39" ca="1" si="18">C41</f>
        <v>21814.598569994698</v>
      </c>
      <c r="E39" s="7">
        <f t="shared" ca="1" si="18"/>
        <v>20310.157857969083</v>
      </c>
      <c r="F39" s="7">
        <f t="shared" ca="1" si="18"/>
        <v>18797.508180242708</v>
      </c>
      <c r="G39" s="7">
        <f t="shared" ca="1" si="18"/>
        <v>17276.604744676319</v>
      </c>
      <c r="H39" s="7">
        <f t="shared" ca="1" si="18"/>
        <v>15747.402514722797</v>
      </c>
      <c r="I39" s="7">
        <f t="shared" ca="1" si="18"/>
        <v>14209.856208093552</v>
      </c>
      <c r="J39" s="7">
        <f t="shared" ca="1" si="18"/>
        <v>12663.920295417662</v>
      </c>
      <c r="K39" s="7">
        <f t="shared" ca="1" si="18"/>
        <v>11109.548998893588</v>
      </c>
      <c r="L39" s="7">
        <f t="shared" ca="1" si="18"/>
        <v>9546.6962909337781</v>
      </c>
      <c r="M39" s="7">
        <f t="shared" ca="1" si="18"/>
        <v>7975.3158928014436</v>
      </c>
      <c r="N39" s="7">
        <f t="shared" ca="1" si="18"/>
        <v>6395.36127324068</v>
      </c>
      <c r="O39" s="12">
        <f ca="1">C39</f>
        <v>23310.874865377315</v>
      </c>
    </row>
    <row r="40" spans="1:15" x14ac:dyDescent="0.2">
      <c r="A40" t="s">
        <v>16</v>
      </c>
      <c r="C40" s="12">
        <f t="shared" ref="C40:N40" ca="1" si="19">-(C52-C51-C50)</f>
        <v>-1496.2762953826202</v>
      </c>
      <c r="D40" s="12">
        <f t="shared" ca="1" si="19"/>
        <v>-1504.4407120256128</v>
      </c>
      <c r="E40" s="12">
        <f t="shared" ca="1" si="19"/>
        <v>-1512.6496777263728</v>
      </c>
      <c r="F40" s="12">
        <f t="shared" ca="1" si="19"/>
        <v>-1520.9034355663907</v>
      </c>
      <c r="G40" s="12">
        <f t="shared" ca="1" si="19"/>
        <v>-1529.2022299535236</v>
      </c>
      <c r="H40" s="12">
        <f t="shared" ca="1" si="19"/>
        <v>-1537.5463066292434</v>
      </c>
      <c r="I40" s="12">
        <f t="shared" ca="1" si="19"/>
        <v>-1545.9359126759014</v>
      </c>
      <c r="J40" s="12">
        <f t="shared" ca="1" si="19"/>
        <v>-1554.3712965240611</v>
      </c>
      <c r="K40" s="12">
        <f t="shared" ca="1" si="19"/>
        <v>-1562.8527079598255</v>
      </c>
      <c r="L40" s="12">
        <f t="shared" ca="1" si="19"/>
        <v>-1571.3803981322947</v>
      </c>
      <c r="M40" s="12">
        <f t="shared" ca="1" si="19"/>
        <v>-1579.9546195608732</v>
      </c>
      <c r="N40" s="12">
        <f t="shared" ca="1" si="19"/>
        <v>-1588.5756261430142</v>
      </c>
      <c r="O40" s="12">
        <f ca="1">SUM(C40:N40)</f>
        <v>-18504.089218279736</v>
      </c>
    </row>
    <row r="41" spans="1:15" x14ac:dyDescent="0.2">
      <c r="A41" t="s">
        <v>17</v>
      </c>
      <c r="C41" s="12">
        <f t="shared" ref="C41:O41" ca="1" si="20">C39+C40</f>
        <v>21814.598569994694</v>
      </c>
      <c r="D41" s="12">
        <f t="shared" ca="1" si="20"/>
        <v>20310.157857969083</v>
      </c>
      <c r="E41" s="12">
        <f t="shared" ca="1" si="20"/>
        <v>18797.508180242708</v>
      </c>
      <c r="F41" s="12">
        <f t="shared" ca="1" si="20"/>
        <v>17276.604744676319</v>
      </c>
      <c r="G41" s="12">
        <f t="shared" ca="1" si="20"/>
        <v>15747.402514722795</v>
      </c>
      <c r="H41" s="12">
        <f t="shared" ca="1" si="20"/>
        <v>14209.856208093554</v>
      </c>
      <c r="I41" s="12">
        <f t="shared" ca="1" si="20"/>
        <v>12663.920295417651</v>
      </c>
      <c r="J41" s="12">
        <f t="shared" ca="1" si="20"/>
        <v>11109.548998893601</v>
      </c>
      <c r="K41" s="12">
        <f t="shared" ca="1" si="20"/>
        <v>9546.6962909337617</v>
      </c>
      <c r="L41" s="12">
        <f t="shared" ca="1" si="20"/>
        <v>7975.3158928014836</v>
      </c>
      <c r="M41" s="12">
        <f t="shared" ca="1" si="20"/>
        <v>6395.3612732405709</v>
      </c>
      <c r="N41" s="12">
        <f t="shared" ca="1" si="20"/>
        <v>4806.7856470976658</v>
      </c>
      <c r="O41" s="12">
        <f t="shared" ca="1" si="20"/>
        <v>4806.7856470975785</v>
      </c>
    </row>
    <row r="42" spans="1:15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x14ac:dyDescent="0.2">
      <c r="A43" t="s">
        <v>18</v>
      </c>
      <c r="C43" s="8">
        <v>7.8700000000000006E-2</v>
      </c>
      <c r="D43" s="14">
        <f t="shared" ref="D43:O45" si="21">C43</f>
        <v>7.8700000000000006E-2</v>
      </c>
      <c r="E43" s="14">
        <f t="shared" si="21"/>
        <v>7.8700000000000006E-2</v>
      </c>
      <c r="F43" s="14">
        <f t="shared" si="21"/>
        <v>7.8700000000000006E-2</v>
      </c>
      <c r="G43" s="14">
        <f t="shared" si="21"/>
        <v>7.8700000000000006E-2</v>
      </c>
      <c r="H43" s="14">
        <f t="shared" si="21"/>
        <v>7.8700000000000006E-2</v>
      </c>
      <c r="I43" s="14">
        <f t="shared" si="21"/>
        <v>7.8700000000000006E-2</v>
      </c>
      <c r="J43" s="14">
        <f t="shared" si="21"/>
        <v>7.8700000000000006E-2</v>
      </c>
      <c r="K43" s="14">
        <f t="shared" si="21"/>
        <v>7.8700000000000006E-2</v>
      </c>
      <c r="L43" s="14">
        <f t="shared" si="21"/>
        <v>7.8700000000000006E-2</v>
      </c>
      <c r="M43" s="14">
        <f t="shared" si="21"/>
        <v>7.8700000000000006E-2</v>
      </c>
      <c r="N43" s="14">
        <f t="shared" si="21"/>
        <v>7.8700000000000006E-2</v>
      </c>
      <c r="O43" s="14">
        <f t="shared" si="21"/>
        <v>7.8700000000000006E-2</v>
      </c>
    </row>
    <row r="44" spans="1:15" x14ac:dyDescent="0.2">
      <c r="A44" s="4" t="s">
        <v>19</v>
      </c>
      <c r="B44" s="4"/>
      <c r="C44" s="10">
        <f>C28</f>
        <v>1.6195478260869568E-2</v>
      </c>
      <c r="D44" s="15">
        <f t="shared" si="21"/>
        <v>1.6195478260869568E-2</v>
      </c>
      <c r="E44" s="15">
        <f t="shared" si="21"/>
        <v>1.6195478260869568E-2</v>
      </c>
      <c r="F44" s="15">
        <f t="shared" si="21"/>
        <v>1.6195478260869568E-2</v>
      </c>
      <c r="G44" s="15">
        <f t="shared" si="21"/>
        <v>1.6195478260869568E-2</v>
      </c>
      <c r="H44" s="15">
        <f t="shared" si="21"/>
        <v>1.6195478260869568E-2</v>
      </c>
      <c r="I44" s="15">
        <f t="shared" si="21"/>
        <v>1.6195478260869568E-2</v>
      </c>
      <c r="J44" s="15">
        <f t="shared" si="21"/>
        <v>1.6195478260869568E-2</v>
      </c>
      <c r="K44" s="15">
        <f t="shared" si="21"/>
        <v>1.6195478260869568E-2</v>
      </c>
      <c r="L44" s="15">
        <f t="shared" si="21"/>
        <v>1.6195478260869568E-2</v>
      </c>
      <c r="M44" s="15">
        <f t="shared" si="21"/>
        <v>1.6195478260869568E-2</v>
      </c>
      <c r="N44" s="15">
        <f t="shared" si="21"/>
        <v>1.6195478260869568E-2</v>
      </c>
      <c r="O44" s="15">
        <f t="shared" si="21"/>
        <v>1.6195478260869568E-2</v>
      </c>
    </row>
    <row r="45" spans="1:15" x14ac:dyDescent="0.2">
      <c r="A45" s="5" t="s">
        <v>20</v>
      </c>
      <c r="B45" s="6"/>
      <c r="C45" s="11">
        <v>0</v>
      </c>
      <c r="D45" s="16">
        <f t="shared" si="21"/>
        <v>0</v>
      </c>
      <c r="E45" s="16">
        <f t="shared" si="21"/>
        <v>0</v>
      </c>
      <c r="F45" s="16">
        <f t="shared" si="21"/>
        <v>0</v>
      </c>
      <c r="G45" s="16">
        <f t="shared" si="21"/>
        <v>0</v>
      </c>
      <c r="H45" s="16">
        <f t="shared" si="21"/>
        <v>0</v>
      </c>
      <c r="I45" s="16">
        <f t="shared" si="21"/>
        <v>0</v>
      </c>
      <c r="J45" s="16">
        <f t="shared" si="21"/>
        <v>0</v>
      </c>
      <c r="K45" s="16">
        <f t="shared" si="21"/>
        <v>0</v>
      </c>
      <c r="L45" s="16">
        <f t="shared" si="21"/>
        <v>0</v>
      </c>
      <c r="M45" s="16">
        <f t="shared" si="21"/>
        <v>0</v>
      </c>
      <c r="N45" s="16">
        <f t="shared" si="21"/>
        <v>0</v>
      </c>
      <c r="O45" s="16">
        <f t="shared" si="21"/>
        <v>0</v>
      </c>
    </row>
    <row r="46" spans="1:15" x14ac:dyDescent="0.2">
      <c r="A46" t="s">
        <v>21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x14ac:dyDescent="0.2">
      <c r="A47" t="s">
        <v>22</v>
      </c>
      <c r="C47" s="14">
        <f t="shared" ref="C47:O47" si="22">C43+C44+C45</f>
        <v>9.4895478260869581E-2</v>
      </c>
      <c r="D47" s="14">
        <f t="shared" si="22"/>
        <v>9.4895478260869581E-2</v>
      </c>
      <c r="E47" s="14">
        <f t="shared" si="22"/>
        <v>9.4895478260869581E-2</v>
      </c>
      <c r="F47" s="14">
        <f t="shared" si="22"/>
        <v>9.4895478260869581E-2</v>
      </c>
      <c r="G47" s="14">
        <f t="shared" si="22"/>
        <v>9.4895478260869581E-2</v>
      </c>
      <c r="H47" s="14">
        <f t="shared" si="22"/>
        <v>9.4895478260869581E-2</v>
      </c>
      <c r="I47" s="14">
        <f t="shared" si="22"/>
        <v>9.4895478260869581E-2</v>
      </c>
      <c r="J47" s="14">
        <f t="shared" si="22"/>
        <v>9.4895478260869581E-2</v>
      </c>
      <c r="K47" s="14">
        <f t="shared" si="22"/>
        <v>9.4895478260869581E-2</v>
      </c>
      <c r="L47" s="14">
        <f t="shared" si="22"/>
        <v>9.4895478260869581E-2</v>
      </c>
      <c r="M47" s="14">
        <f t="shared" si="22"/>
        <v>9.4895478260869581E-2</v>
      </c>
      <c r="N47" s="14">
        <f t="shared" si="22"/>
        <v>9.4895478260869581E-2</v>
      </c>
      <c r="O47" s="14">
        <f t="shared" si="22"/>
        <v>9.4895478260869581E-2</v>
      </c>
    </row>
    <row r="48" spans="1:15" x14ac:dyDescent="0.2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x14ac:dyDescent="0.2">
      <c r="A49" t="s">
        <v>23</v>
      </c>
      <c r="C49" s="7">
        <f t="shared" ref="C49:N49" ca="1" si="23">-C40</f>
        <v>1496.2762953826202</v>
      </c>
      <c r="D49" s="7">
        <f t="shared" ca="1" si="23"/>
        <v>1504.4407120256128</v>
      </c>
      <c r="E49" s="7">
        <f t="shared" ca="1" si="23"/>
        <v>1512.6496777263728</v>
      </c>
      <c r="F49" s="7">
        <f t="shared" ca="1" si="23"/>
        <v>1520.9034355663907</v>
      </c>
      <c r="G49" s="7">
        <f t="shared" ca="1" si="23"/>
        <v>1529.2022299535236</v>
      </c>
      <c r="H49" s="7">
        <f t="shared" ca="1" si="23"/>
        <v>1537.5463066292434</v>
      </c>
      <c r="I49" s="7">
        <f t="shared" ca="1" si="23"/>
        <v>1545.9359126759014</v>
      </c>
      <c r="J49" s="7">
        <f t="shared" ca="1" si="23"/>
        <v>1554.3712965240611</v>
      </c>
      <c r="K49" s="7">
        <f t="shared" ca="1" si="23"/>
        <v>1562.8527079598255</v>
      </c>
      <c r="L49" s="7">
        <f t="shared" ca="1" si="23"/>
        <v>1571.3803981322947</v>
      </c>
      <c r="M49" s="7">
        <f t="shared" ca="1" si="23"/>
        <v>1579.9546195608732</v>
      </c>
      <c r="N49" s="7">
        <f t="shared" ca="1" si="23"/>
        <v>1588.5756261430142</v>
      </c>
      <c r="O49" s="12">
        <f ca="1">SUM(C49:N49)</f>
        <v>18504.089218279736</v>
      </c>
    </row>
    <row r="50" spans="1:15" x14ac:dyDescent="0.2">
      <c r="A50" t="s">
        <v>24</v>
      </c>
      <c r="C50" s="7">
        <f ca="1">(C49/(1-0.31)-C49)</f>
        <v>672.24007473711958</v>
      </c>
      <c r="D50" s="7">
        <f t="shared" ref="D50:N50" ca="1" si="24">(D49/(1-0.31)-D49)</f>
        <v>675.908145982522</v>
      </c>
      <c r="E50" s="7">
        <f t="shared" ca="1" si="24"/>
        <v>679.59623202199373</v>
      </c>
      <c r="F50" s="7">
        <f t="shared" ca="1" si="24"/>
        <v>683.30444206605989</v>
      </c>
      <c r="G50" s="7">
        <f t="shared" ca="1" si="24"/>
        <v>687.03288592114836</v>
      </c>
      <c r="H50" s="7">
        <f t="shared" ca="1" si="24"/>
        <v>690.78167399284871</v>
      </c>
      <c r="I50" s="7">
        <f t="shared" ca="1" si="24"/>
        <v>694.55091728917341</v>
      </c>
      <c r="J50" s="7">
        <f t="shared" ca="1" si="24"/>
        <v>698.34072742385388</v>
      </c>
      <c r="K50" s="7">
        <f t="shared" ca="1" si="24"/>
        <v>702.1512166196319</v>
      </c>
      <c r="L50" s="7">
        <f t="shared" ca="1" si="24"/>
        <v>705.98249771161068</v>
      </c>
      <c r="M50" s="7">
        <f t="shared" ca="1" si="24"/>
        <v>709.83468415053721</v>
      </c>
      <c r="N50" s="7">
        <f t="shared" ca="1" si="24"/>
        <v>713.70789000628201</v>
      </c>
      <c r="O50" s="12">
        <f ca="1">SUM(C50:N50)</f>
        <v>8313.4313879227811</v>
      </c>
    </row>
    <row r="51" spans="1:15" x14ac:dyDescent="0.2">
      <c r="A51" s="6" t="s">
        <v>25</v>
      </c>
      <c r="B51" s="6"/>
      <c r="C51" s="17">
        <f t="shared" ref="C51:N51" ca="1" si="25">C39*C47/12</f>
        <v>184.34138491910537</v>
      </c>
      <c r="D51" s="17">
        <f t="shared" ca="1" si="25"/>
        <v>172.5088970307107</v>
      </c>
      <c r="E51" s="17">
        <f t="shared" ca="1" si="25"/>
        <v>160.61184529047787</v>
      </c>
      <c r="F51" s="17">
        <f t="shared" ca="1" si="25"/>
        <v>148.64987740639501</v>
      </c>
      <c r="G51" s="17">
        <f t="shared" ca="1" si="25"/>
        <v>136.62263916417231</v>
      </c>
      <c r="H51" s="17">
        <f t="shared" ca="1" si="25"/>
        <v>124.52977441675334</v>
      </c>
      <c r="I51" s="17">
        <f t="shared" ca="1" si="25"/>
        <v>112.3709250737687</v>
      </c>
      <c r="J51" s="17">
        <f t="shared" ca="1" si="25"/>
        <v>100.14573109093266</v>
      </c>
      <c r="K51" s="17">
        <f t="shared" ca="1" si="25"/>
        <v>87.853830459381001</v>
      </c>
      <c r="L51" s="17">
        <f t="shared" ca="1" si="25"/>
        <v>75.494859194952554</v>
      </c>
      <c r="M51" s="17">
        <f t="shared" ca="1" si="25"/>
        <v>63.068451327408923</v>
      </c>
      <c r="N51" s="17">
        <f t="shared" ca="1" si="25"/>
        <v>50.57423888960151</v>
      </c>
      <c r="O51" s="17">
        <f ca="1">SUM(C51:N51)</f>
        <v>1416.7724542636599</v>
      </c>
    </row>
    <row r="52" spans="1:15" x14ac:dyDescent="0.2">
      <c r="A52" t="s">
        <v>26</v>
      </c>
      <c r="C52" s="12">
        <v>2352.857755038845</v>
      </c>
      <c r="D52" s="12">
        <f t="shared" ref="D52:N52" si="26">C52</f>
        <v>2352.857755038845</v>
      </c>
      <c r="E52" s="12">
        <f t="shared" si="26"/>
        <v>2352.857755038845</v>
      </c>
      <c r="F52" s="12">
        <f t="shared" si="26"/>
        <v>2352.857755038845</v>
      </c>
      <c r="G52" s="12">
        <f t="shared" si="26"/>
        <v>2352.857755038845</v>
      </c>
      <c r="H52" s="12">
        <f t="shared" si="26"/>
        <v>2352.857755038845</v>
      </c>
      <c r="I52" s="12">
        <f t="shared" si="26"/>
        <v>2352.857755038845</v>
      </c>
      <c r="J52" s="12">
        <f t="shared" si="26"/>
        <v>2352.857755038845</v>
      </c>
      <c r="K52" s="12">
        <f t="shared" si="26"/>
        <v>2352.857755038845</v>
      </c>
      <c r="L52" s="12">
        <f t="shared" si="26"/>
        <v>2352.857755038845</v>
      </c>
      <c r="M52" s="12">
        <f t="shared" si="26"/>
        <v>2352.857755038845</v>
      </c>
      <c r="N52" s="12">
        <f t="shared" si="26"/>
        <v>2352.857755038845</v>
      </c>
      <c r="O52" s="12">
        <f>SUM(C52:N52)</f>
        <v>28234.293060466134</v>
      </c>
    </row>
    <row r="53" spans="1:15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x14ac:dyDescent="0.2">
      <c r="A54" s="19" t="s">
        <v>30</v>
      </c>
      <c r="B54" s="19"/>
      <c r="C54" s="3" t="s">
        <v>2</v>
      </c>
      <c r="D54" s="3" t="s">
        <v>3</v>
      </c>
      <c r="E54" s="3" t="s">
        <v>4</v>
      </c>
      <c r="F54" s="3" t="s">
        <v>5</v>
      </c>
      <c r="G54" s="3" t="s">
        <v>6</v>
      </c>
      <c r="H54" s="3" t="s">
        <v>7</v>
      </c>
      <c r="I54" s="3" t="s">
        <v>8</v>
      </c>
      <c r="J54" s="3" t="s">
        <v>9</v>
      </c>
      <c r="K54" s="3" t="s">
        <v>10</v>
      </c>
      <c r="L54" s="3" t="s">
        <v>11</v>
      </c>
      <c r="M54" s="3" t="s">
        <v>12</v>
      </c>
      <c r="N54" s="3" t="s">
        <v>13</v>
      </c>
      <c r="O54" s="3" t="s">
        <v>14</v>
      </c>
    </row>
    <row r="55" spans="1:15" x14ac:dyDescent="0.2">
      <c r="A55" t="s">
        <v>15</v>
      </c>
      <c r="C55" s="7">
        <f ca="1">O41</f>
        <v>4806.7856470975785</v>
      </c>
      <c r="D55" s="7">
        <f t="shared" ref="D55:N55" ca="1" si="27">C57</f>
        <v>3213.1820340406894</v>
      </c>
      <c r="E55" s="7">
        <f t="shared" ca="1" si="27"/>
        <v>1610.8829388049678</v>
      </c>
      <c r="F55" s="7">
        <f t="shared" ca="1" si="27"/>
        <v>-0.15908542048123309</v>
      </c>
      <c r="G55" s="7">
        <f t="shared" ca="1" si="27"/>
        <v>-0.15908542106376444</v>
      </c>
      <c r="H55" s="7">
        <f t="shared" ca="1" si="27"/>
        <v>-0.15908541990643243</v>
      </c>
      <c r="I55" s="7">
        <f t="shared" ca="1" si="27"/>
        <v>-0.15908542213151122</v>
      </c>
      <c r="J55" s="7">
        <f t="shared" ca="1" si="27"/>
        <v>-0.15908541802787113</v>
      </c>
      <c r="K55" s="7">
        <f t="shared" ca="1" si="27"/>
        <v>-0.15908542519196089</v>
      </c>
      <c r="L55" s="7">
        <f t="shared" ca="1" si="27"/>
        <v>-0.15908541360226991</v>
      </c>
      <c r="M55" s="7">
        <f t="shared" ca="1" si="27"/>
        <v>-0.15908543007185472</v>
      </c>
      <c r="N55" s="7">
        <f t="shared" ca="1" si="27"/>
        <v>-0.1590854126936847</v>
      </c>
      <c r="O55" s="12">
        <f ca="1">C55</f>
        <v>4806.7856470975785</v>
      </c>
    </row>
    <row r="56" spans="1:15" x14ac:dyDescent="0.2">
      <c r="A56" t="s">
        <v>16</v>
      </c>
      <c r="C56" s="12">
        <f t="shared" ref="C56:N56" ca="1" si="28">-(C68-C67-C66)</f>
        <v>-1593.6036130569657</v>
      </c>
      <c r="D56" s="12">
        <f t="shared" ca="1" si="28"/>
        <v>-1602.2990952355783</v>
      </c>
      <c r="E56" s="12">
        <f t="shared" ca="1" si="28"/>
        <v>-1611.0420242257342</v>
      </c>
      <c r="F56" s="12">
        <f t="shared" si="28"/>
        <v>0</v>
      </c>
      <c r="G56" s="12">
        <f t="shared" si="28"/>
        <v>0</v>
      </c>
      <c r="H56" s="12">
        <f t="shared" si="28"/>
        <v>0</v>
      </c>
      <c r="I56" s="12">
        <f t="shared" si="28"/>
        <v>0</v>
      </c>
      <c r="J56" s="12">
        <f t="shared" si="28"/>
        <v>0</v>
      </c>
      <c r="K56" s="12">
        <f t="shared" si="28"/>
        <v>0</v>
      </c>
      <c r="L56" s="12">
        <f t="shared" si="28"/>
        <v>0</v>
      </c>
      <c r="M56" s="12">
        <f t="shared" si="28"/>
        <v>0</v>
      </c>
      <c r="N56" s="12">
        <f t="shared" si="28"/>
        <v>0</v>
      </c>
      <c r="O56" s="12">
        <f ca="1">SUM(C56:N56)</f>
        <v>-4806.9447325182782</v>
      </c>
    </row>
    <row r="57" spans="1:15" x14ac:dyDescent="0.2">
      <c r="A57" t="s">
        <v>17</v>
      </c>
      <c r="C57" s="12">
        <f t="shared" ref="C57:O57" ca="1" si="29">C55+C56</f>
        <v>3213.182034040613</v>
      </c>
      <c r="D57" s="12">
        <f t="shared" ca="1" si="29"/>
        <v>1610.8829388051111</v>
      </c>
      <c r="E57" s="18">
        <f t="shared" ca="1" si="29"/>
        <v>-0.15908542076635968</v>
      </c>
      <c r="F57" s="12">
        <f t="shared" ca="1" si="29"/>
        <v>-0.15908542048123309</v>
      </c>
      <c r="G57" s="12">
        <f t="shared" ca="1" si="29"/>
        <v>-0.15908542106376444</v>
      </c>
      <c r="H57" s="12">
        <f t="shared" ca="1" si="29"/>
        <v>-0.15908541990643243</v>
      </c>
      <c r="I57" s="12">
        <f t="shared" ca="1" si="29"/>
        <v>-0.15908542213151122</v>
      </c>
      <c r="J57" s="12">
        <f t="shared" ca="1" si="29"/>
        <v>-0.15908541802787113</v>
      </c>
      <c r="K57" s="12">
        <f t="shared" ca="1" si="29"/>
        <v>-0.15908542519196089</v>
      </c>
      <c r="L57" s="12">
        <f t="shared" ca="1" si="29"/>
        <v>-0.15908541360226991</v>
      </c>
      <c r="M57" s="12">
        <f t="shared" ca="1" si="29"/>
        <v>-0.15908543007185472</v>
      </c>
      <c r="N57" s="12">
        <f t="shared" ca="1" si="29"/>
        <v>-0.1590854126936847</v>
      </c>
      <c r="O57" s="12">
        <f t="shared" ca="1" si="29"/>
        <v>-0.15908542069973919</v>
      </c>
    </row>
    <row r="58" spans="1:15" x14ac:dyDescent="0.2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">
      <c r="A59" t="s">
        <v>18</v>
      </c>
      <c r="C59" s="8">
        <v>7.8700000000000006E-2</v>
      </c>
      <c r="D59" s="14">
        <f t="shared" ref="D59:O61" si="30">C59</f>
        <v>7.8700000000000006E-2</v>
      </c>
      <c r="E59" s="14">
        <f t="shared" si="30"/>
        <v>7.8700000000000006E-2</v>
      </c>
      <c r="F59" s="14">
        <f t="shared" si="30"/>
        <v>7.8700000000000006E-2</v>
      </c>
      <c r="G59" s="14">
        <f t="shared" si="30"/>
        <v>7.8700000000000006E-2</v>
      </c>
      <c r="H59" s="14">
        <f t="shared" si="30"/>
        <v>7.8700000000000006E-2</v>
      </c>
      <c r="I59" s="14">
        <f t="shared" si="30"/>
        <v>7.8700000000000006E-2</v>
      </c>
      <c r="J59" s="14">
        <f t="shared" si="30"/>
        <v>7.8700000000000006E-2</v>
      </c>
      <c r="K59" s="14">
        <f t="shared" si="30"/>
        <v>7.8700000000000006E-2</v>
      </c>
      <c r="L59" s="14">
        <f t="shared" si="30"/>
        <v>7.8700000000000006E-2</v>
      </c>
      <c r="M59" s="14">
        <f t="shared" si="30"/>
        <v>7.8700000000000006E-2</v>
      </c>
      <c r="N59" s="14">
        <f t="shared" si="30"/>
        <v>7.8700000000000006E-2</v>
      </c>
      <c r="O59" s="14">
        <f t="shared" si="30"/>
        <v>7.8700000000000006E-2</v>
      </c>
    </row>
    <row r="60" spans="1:15" x14ac:dyDescent="0.2">
      <c r="A60" s="4" t="s">
        <v>19</v>
      </c>
      <c r="B60" s="4"/>
      <c r="C60" s="10">
        <f>C44</f>
        <v>1.6195478260869568E-2</v>
      </c>
      <c r="D60" s="15">
        <f t="shared" si="30"/>
        <v>1.6195478260869568E-2</v>
      </c>
      <c r="E60" s="15">
        <f t="shared" si="30"/>
        <v>1.6195478260869568E-2</v>
      </c>
      <c r="F60" s="15">
        <f t="shared" si="30"/>
        <v>1.6195478260869568E-2</v>
      </c>
      <c r="G60" s="15">
        <f t="shared" si="30"/>
        <v>1.6195478260869568E-2</v>
      </c>
      <c r="H60" s="15">
        <f t="shared" si="30"/>
        <v>1.6195478260869568E-2</v>
      </c>
      <c r="I60" s="15">
        <f t="shared" si="30"/>
        <v>1.6195478260869568E-2</v>
      </c>
      <c r="J60" s="15">
        <f t="shared" si="30"/>
        <v>1.6195478260869568E-2</v>
      </c>
      <c r="K60" s="15">
        <f t="shared" si="30"/>
        <v>1.6195478260869568E-2</v>
      </c>
      <c r="L60" s="15">
        <f t="shared" si="30"/>
        <v>1.6195478260869568E-2</v>
      </c>
      <c r="M60" s="15">
        <f t="shared" si="30"/>
        <v>1.6195478260869568E-2</v>
      </c>
      <c r="N60" s="15">
        <f t="shared" si="30"/>
        <v>1.6195478260869568E-2</v>
      </c>
      <c r="O60" s="15">
        <f t="shared" si="30"/>
        <v>1.6195478260869568E-2</v>
      </c>
    </row>
    <row r="61" spans="1:15" x14ac:dyDescent="0.2">
      <c r="A61" s="5" t="s">
        <v>20</v>
      </c>
      <c r="B61" s="6"/>
      <c r="C61" s="11">
        <v>0</v>
      </c>
      <c r="D61" s="16">
        <f t="shared" si="30"/>
        <v>0</v>
      </c>
      <c r="E61" s="16">
        <f t="shared" si="30"/>
        <v>0</v>
      </c>
      <c r="F61" s="16">
        <f t="shared" si="30"/>
        <v>0</v>
      </c>
      <c r="G61" s="16">
        <f t="shared" si="30"/>
        <v>0</v>
      </c>
      <c r="H61" s="16">
        <f t="shared" si="30"/>
        <v>0</v>
      </c>
      <c r="I61" s="16">
        <f t="shared" si="30"/>
        <v>0</v>
      </c>
      <c r="J61" s="16">
        <f t="shared" si="30"/>
        <v>0</v>
      </c>
      <c r="K61" s="16">
        <f t="shared" si="30"/>
        <v>0</v>
      </c>
      <c r="L61" s="16">
        <f t="shared" si="30"/>
        <v>0</v>
      </c>
      <c r="M61" s="16">
        <f t="shared" si="30"/>
        <v>0</v>
      </c>
      <c r="N61" s="16">
        <f t="shared" si="30"/>
        <v>0</v>
      </c>
      <c r="O61" s="16">
        <f t="shared" si="30"/>
        <v>0</v>
      </c>
    </row>
    <row r="62" spans="1:15" x14ac:dyDescent="0.2">
      <c r="A62" t="s">
        <v>21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 x14ac:dyDescent="0.2">
      <c r="A63" t="s">
        <v>22</v>
      </c>
      <c r="C63" s="14">
        <f t="shared" ref="C63:O63" si="31">C59+C60+C61</f>
        <v>9.4895478260869581E-2</v>
      </c>
      <c r="D63" s="14">
        <f t="shared" si="31"/>
        <v>9.4895478260869581E-2</v>
      </c>
      <c r="E63" s="14">
        <f t="shared" si="31"/>
        <v>9.4895478260869581E-2</v>
      </c>
      <c r="F63" s="14">
        <f t="shared" si="31"/>
        <v>9.4895478260869581E-2</v>
      </c>
      <c r="G63" s="14">
        <f t="shared" si="31"/>
        <v>9.4895478260869581E-2</v>
      </c>
      <c r="H63" s="14">
        <f t="shared" si="31"/>
        <v>9.4895478260869581E-2</v>
      </c>
      <c r="I63" s="14">
        <f t="shared" si="31"/>
        <v>9.4895478260869581E-2</v>
      </c>
      <c r="J63" s="14">
        <f t="shared" si="31"/>
        <v>9.4895478260869581E-2</v>
      </c>
      <c r="K63" s="14">
        <f t="shared" si="31"/>
        <v>9.4895478260869581E-2</v>
      </c>
      <c r="L63" s="14">
        <f t="shared" si="31"/>
        <v>9.4895478260869581E-2</v>
      </c>
      <c r="M63" s="14">
        <f t="shared" si="31"/>
        <v>9.4895478260869581E-2</v>
      </c>
      <c r="N63" s="14">
        <f t="shared" si="31"/>
        <v>9.4895478260869581E-2</v>
      </c>
      <c r="O63" s="14">
        <f t="shared" si="31"/>
        <v>9.4895478260869581E-2</v>
      </c>
    </row>
    <row r="64" spans="1:15" x14ac:dyDescent="0.2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t="s">
        <v>23</v>
      </c>
      <c r="C65" s="7">
        <f ca="1">-C56</f>
        <v>1593.6036130569657</v>
      </c>
      <c r="D65" s="7">
        <f ca="1">-D56</f>
        <v>1602.2990952355783</v>
      </c>
      <c r="E65" s="7">
        <f ca="1">-E56</f>
        <v>1611.0420242257342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12">
        <f ca="1">SUM(C65:N65)</f>
        <v>4806.9447325182782</v>
      </c>
    </row>
    <row r="66" spans="1:15" x14ac:dyDescent="0.2">
      <c r="A66" t="s">
        <v>24</v>
      </c>
      <c r="C66" s="7">
        <f t="shared" ref="C66:N66" ca="1" si="32">(C65/(1-0.31)-C65)</f>
        <v>715.96684064878195</v>
      </c>
      <c r="D66" s="7">
        <f t="shared" ca="1" si="32"/>
        <v>719.87350655511523</v>
      </c>
      <c r="E66" s="7">
        <f t="shared" ca="1" si="32"/>
        <v>723.80148914489519</v>
      </c>
      <c r="F66" s="7">
        <f t="shared" si="32"/>
        <v>0</v>
      </c>
      <c r="G66" s="7">
        <f t="shared" si="32"/>
        <v>0</v>
      </c>
      <c r="H66" s="7">
        <f t="shared" si="32"/>
        <v>0</v>
      </c>
      <c r="I66" s="7">
        <f t="shared" si="32"/>
        <v>0</v>
      </c>
      <c r="J66" s="7">
        <f t="shared" si="32"/>
        <v>0</v>
      </c>
      <c r="K66" s="7">
        <f t="shared" si="32"/>
        <v>0</v>
      </c>
      <c r="L66" s="7">
        <f t="shared" si="32"/>
        <v>0</v>
      </c>
      <c r="M66" s="7">
        <f t="shared" si="32"/>
        <v>0</v>
      </c>
      <c r="N66" s="7">
        <f t="shared" si="32"/>
        <v>0</v>
      </c>
      <c r="O66" s="12">
        <f ca="1">SUM(C66:N66)</f>
        <v>2159.6418363487924</v>
      </c>
    </row>
    <row r="67" spans="1:15" x14ac:dyDescent="0.2">
      <c r="A67" s="6" t="s">
        <v>25</v>
      </c>
      <c r="B67" s="6"/>
      <c r="C67" s="17">
        <f ca="1">C55*C63/12</f>
        <v>38.011851906567351</v>
      </c>
      <c r="D67" s="17">
        <f ca="1">D55*D63/12</f>
        <v>25.409703821627076</v>
      </c>
      <c r="E67" s="17">
        <f ca="1">E55*E63/12</f>
        <v>12.738792241681045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f ca="1">SUM(C67:N67)</f>
        <v>76.160347969875474</v>
      </c>
    </row>
    <row r="68" spans="1:15" x14ac:dyDescent="0.2">
      <c r="A68" t="s">
        <v>26</v>
      </c>
      <c r="C68" s="12">
        <v>2347.5823056123172</v>
      </c>
      <c r="D68" s="12">
        <f t="shared" ref="D68:N68" si="33">C68</f>
        <v>2347.5823056123172</v>
      </c>
      <c r="E68" s="12">
        <f t="shared" si="33"/>
        <v>2347.5823056123172</v>
      </c>
      <c r="F68" s="12">
        <v>0</v>
      </c>
      <c r="G68" s="12">
        <v>0</v>
      </c>
      <c r="H68" s="12">
        <f t="shared" si="33"/>
        <v>0</v>
      </c>
      <c r="I68" s="12">
        <f t="shared" si="33"/>
        <v>0</v>
      </c>
      <c r="J68" s="12">
        <f t="shared" si="33"/>
        <v>0</v>
      </c>
      <c r="K68" s="12">
        <f t="shared" si="33"/>
        <v>0</v>
      </c>
      <c r="L68" s="12">
        <f t="shared" si="33"/>
        <v>0</v>
      </c>
      <c r="M68" s="12">
        <f t="shared" si="33"/>
        <v>0</v>
      </c>
      <c r="N68" s="12">
        <f t="shared" si="33"/>
        <v>0</v>
      </c>
      <c r="O68" s="12">
        <f>SUM(C68:N68)</f>
        <v>7042.7469168369516</v>
      </c>
    </row>
  </sheetData>
  <mergeCells count="4">
    <mergeCell ref="A54:B54"/>
    <mergeCell ref="A6:B6"/>
    <mergeCell ref="A22:B22"/>
    <mergeCell ref="A38:B38"/>
  </mergeCells>
  <pageMargins left="0.75" right="0.75" top="1" bottom="1" header="0.5" footer="0.5"/>
  <pageSetup scale="67" orientation="landscape" r:id="rId1"/>
  <headerFooter alignWithMargins="0">
    <oddFooter>&amp;R&amp;D</oddFooter>
  </headerFooter>
  <rowBreaks count="1" manualBreakCount="1">
    <brk id="5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>
  <documentManagement>
    <IR_Responder xmlns="822eb48b-4086-4975-a416-616e3b543b70">15</IR_Responder>
    <IR_Owner xmlns="822eb48b-4086-4975-a416-616e3b543b70">
      <UserInfo>
        <DisplayName>PETERS, NICHOLAS</DisplayName>
        <AccountId>15</AccountId>
        <AccountType/>
      </UserInfo>
    </IR_Owner>
    <IR_Subtopic xmlns="822eb48b-4086-4975-a416-616e3b543b70">251</IR_Subtopic>
    <IR_Witness xmlns="822eb48b-4086-4975-a416-616e3b543b70">
      <UserInfo>
        <DisplayName>PORTER, CLAUDETTE</DisplayName>
        <AccountId>19</AccountId>
        <AccountType/>
      </UserInfo>
    </IR_Witness>
    <IR_Filing_Date xmlns="822eb48b-4086-4975-a416-616e3b543b70">2012-06-25T03:00:00+00:00</IR_Filing_Date>
    <IR_Received_Date xmlns="822eb48b-4086-4975-a416-616e3b543b70">2012-06-11T03:00:00+00:00</IR_Received_Date>
    <IR_Description_Field xmlns="822eb48b-4086-4975-a416-616e3b543b70" xsi:nil="true"/>
    <IR_Writer xmlns="822eb48b-4086-4975-a416-616e3b543b70">
      <UserInfo>
        <DisplayName>HENNEBERRY, NICOLE</DisplayName>
        <AccountId>313</AccountId>
        <AccountType/>
      </UserInfo>
    </IR_Writer>
    <IR_Context xmlns="822eb48b-4086-4975-a416-616e3b543b70">21</IR_Context>
    <IR_Status xmlns="822eb48b-4086-4975-a416-616e3b543b70">20</IR_Status>
    <IR_Review_Sort xmlns="822eb48b-4086-4975-a416-616e3b543b70">CA IR 026-050</IR_Review_Sort>
    <IR_Requester xmlns="822eb48b-4086-4975-a416-616e3b543b70">9</IR_Request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90F1B5607C74BB9C830BB25E50669" ma:contentTypeVersion="55" ma:contentTypeDescription="Create a new document." ma:contentTypeScope="" ma:versionID="d6e52b21690fa7b5c978f34ab5efd2e2">
  <xsd:schema xmlns:xsd="http://www.w3.org/2001/XMLSchema" xmlns:p="http://schemas.microsoft.com/office/2006/metadata/properties" xmlns:ns2="822eb48b-4086-4975-a416-616e3b543b70" targetNamespace="http://schemas.microsoft.com/office/2006/metadata/properties" ma:root="true" ma:fieldsID="3b053c320a80724c34dc6ff8ff152b76" ns2:_="">
    <xsd:import namespace="822eb48b-4086-4975-a416-616e3b543b70"/>
    <xsd:element name="properties">
      <xsd:complexType>
        <xsd:sequence>
          <xsd:element name="documentManagement">
            <xsd:complexType>
              <xsd:all>
                <xsd:element ref="ns2:IR_Requester" minOccurs="0"/>
                <xsd:element ref="ns2:IR_Responder" minOccurs="0"/>
                <xsd:element ref="ns2:IR_Writer" minOccurs="0"/>
                <xsd:element ref="ns2:IR_Owner" minOccurs="0"/>
                <xsd:element ref="ns2:IR_Context" minOccurs="0"/>
                <xsd:element ref="ns2:IR_Subtopic" minOccurs="0"/>
                <xsd:element ref="ns2:IR_Witness" minOccurs="0"/>
                <xsd:element ref="ns2:IR_Status" minOccurs="0"/>
                <xsd:element ref="ns2:IR_Received_Date" minOccurs="0"/>
                <xsd:element ref="ns2:IR_Filing_Date" minOccurs="0"/>
                <xsd:element ref="ns2:IR_Review_Sort" minOccurs="0"/>
                <xsd:element ref="ns2:IR_Description_Fiel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22eb48b-4086-4975-a416-616e3b543b70" elementFormDefault="qualified">
    <xsd:import namespace="http://schemas.microsoft.com/office/2006/documentManagement/types"/>
    <xsd:element name="IR_Requester" ma:index="2" nillable="true" ma:displayName="IR_Requester" ma:description="Indicate the Organization that requested the IR when uploading documents or attachments." ma:list="{464fe624-c507-4086-8888-e519c66fb475}" ma:internalName="IR_Requester" ma:readOnly="false" ma:showField="Title">
      <xsd:simpleType>
        <xsd:restriction base="dms:Lookup"/>
      </xsd:simpleType>
    </xsd:element>
    <xsd:element name="IR_Responder" ma:index="3" nillable="true" ma:displayName="IR_Responder" ma:description="Filled in automatically." ma:list="{464fe624-c507-4086-8888-e519c66fb475}" ma:internalName="IR_Responder" ma:readOnly="false" ma:showField="Title">
      <xsd:simpleType>
        <xsd:restriction base="dms:Lookup"/>
      </xsd:simpleType>
    </xsd:element>
    <xsd:element name="IR_Writer" ma:index="4" nillable="true" ma:displayName="IR_Writer" ma:description="Indicate the IR Writer when uploading documents or attachments." ma:list="UserInfo" ma:internalName="IR_Writ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Owner" ma:index="5" nillable="true" ma:displayName="IR_Owner" ma:description="Indicate the IR owner when uploading documents or attachments." ma:list="UserInfo" ma:internalName="IR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Context" ma:index="6" nillable="true" ma:displayName="IR_Topic" ma:description="Owner to specify the IR topic." ma:list="{611c999e-c140-417a-870a-60967b95bee9}" ma:internalName="IR_Context" ma:readOnly="false" ma:showField="Title">
      <xsd:simpleType>
        <xsd:restriction base="dms:Lookup"/>
      </xsd:simpleType>
    </xsd:element>
    <xsd:element name="IR_Subtopic" ma:index="7" nillable="true" ma:displayName="IR_Subtopic" ma:description="Owner to specify the IR subtopic." ma:list="{91b8423b-b1bf-46c1-8e52-5d6718047fdd}" ma:internalName="IR_Subtopic" ma:readOnly="false" ma:showField="Title">
      <xsd:simpleType>
        <xsd:restriction base="dms:Lookup"/>
      </xsd:simpleType>
    </xsd:element>
    <xsd:element name="IR_Witness" ma:index="8" nillable="true" ma:displayName="IR_Reviewers" ma:list="UserInfo" ma:internalName="IR_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Status" ma:index="9" nillable="true" ma:displayName="IR_Status" ma:description="Filled in automatically.  Default status is 02a Writers - Write." ma:list="{90463e44-9153-443e-9356-798682429b83}" ma:internalName="IR_Status" ma:readOnly="false" ma:showField="Title">
      <xsd:simpleType>
        <xsd:restriction base="dms:Lookup"/>
      </xsd:simpleType>
    </xsd:element>
    <xsd:element name="IR_Received_Date" ma:index="10" nillable="true" ma:displayName="IR_Received_Date" ma:default="2012-06-11T14:00:00Z" ma:description="Filled in automatically." ma:format="DateOnly" ma:internalName="IR_Received_Date">
      <xsd:simpleType>
        <xsd:restriction base="dms:DateTime"/>
      </xsd:simpleType>
    </xsd:element>
    <xsd:element name="IR_Filing_Date" ma:index="11" nillable="true" ma:displayName="IR_Filing_Date" ma:default="2012-06-25T14:00:00Z" ma:description="Filled in automatically." ma:format="DateOnly" ma:internalName="IR_Filing_Date">
      <xsd:simpleType>
        <xsd:restriction base="dms:DateTime"/>
      </xsd:simpleType>
    </xsd:element>
    <xsd:element name="IR_Review_Sort" ma:index="12" nillable="true" ma:displayName="IR_Review_Sorting" ma:description="Completed by Regulatory." ma:format="Dropdown" ma:internalName="IR_Review_Sort">
      <xsd:simpleType>
        <xsd:restriction base="dms:Choice">
          <xsd:enumeration value="completed by RA"/>
          <xsd:enumeration value="Avon IR 001-025"/>
          <xsd:enumeration value="Avon IR 026-050"/>
          <xsd:enumeration value="Avon IR 051-075"/>
          <xsd:enumeration value="Avon IR 076-100"/>
          <xsd:enumeration value="Booth IR 001-025"/>
          <xsd:enumeration value="Bowater IR 001-025"/>
          <xsd:enumeration value="Bowater IR 026-050"/>
          <xsd:enumeration value="CA IR 001-025"/>
          <xsd:enumeration value="CA IR 026-050"/>
          <xsd:enumeration value="CA IR 051-075"/>
          <xsd:enumeration value="CA IR 076-100"/>
          <xsd:enumeration value="Eckler IR 001-025"/>
          <xsd:enumeration value="HRM IR 001-025"/>
          <xsd:enumeration value="HRM IR 026-050"/>
          <xsd:enumeration value="Larkin IR 001-025"/>
          <xsd:enumeration value="Liberal IR 001-025"/>
          <xsd:enumeration value="Liberty IR 001-025"/>
          <xsd:enumeration value="Liberty IR 026-050"/>
          <xsd:enumeration value="Liberty IR 051-075"/>
          <xsd:enumeration value="Liberty IR 076-100"/>
          <xsd:enumeration value="Multeese IR 001-025"/>
          <xsd:enumeration value="Multeese IR 026-050"/>
          <xsd:enumeration value="Multeese IR 051-075"/>
          <xsd:enumeration value="MEU IR 001-025"/>
          <xsd:enumeration value="MEU IR 026-050"/>
          <xsd:enumeration value="NSDOE IR 001-025"/>
          <xsd:enumeration value="NSE IR 001-025"/>
          <xsd:enumeration value="NSUARB IR 001-025"/>
          <xsd:enumeration value="NSUARB IR 026-050"/>
          <xsd:enumeration value="PC IR 001-025"/>
          <xsd:enumeration value="SBA IR 001-025"/>
          <xsd:enumeration value="SBA IR 026-050"/>
          <xsd:enumeration value="SBA IR 051-075"/>
          <xsd:enumeration value="Synapse IR 001-025"/>
          <xsd:enumeration value="Test IR 001-025"/>
        </xsd:restriction>
      </xsd:simpleType>
    </xsd:element>
    <xsd:element name="IR_Description_Field" ma:index="13" nillable="true" ma:displayName="IR_Description" ma:description="Regulatory to provide a description of each IR" ma:internalName="IR_Description_Field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4E56C0C-7F8A-42B9-95B4-82A119B6D2C6}"/>
</file>

<file path=customXml/itemProps2.xml><?xml version="1.0" encoding="utf-8"?>
<ds:datastoreItem xmlns:ds="http://schemas.openxmlformats.org/officeDocument/2006/customXml" ds:itemID="{AE28444F-5AAD-4A0C-8E15-505593A0288F}"/>
</file>

<file path=customXml/itemProps3.xml><?xml version="1.0" encoding="utf-8"?>
<ds:datastoreItem xmlns:ds="http://schemas.openxmlformats.org/officeDocument/2006/customXml" ds:itemID="{DFBDF6C2-56B7-47EF-BF3B-F2BEB199F717}"/>
</file>

<file path=customXml/itemProps4.xml><?xml version="1.0" encoding="utf-8"?>
<ds:datastoreItem xmlns:ds="http://schemas.openxmlformats.org/officeDocument/2006/customXml" ds:itemID="{BF338604-F3C1-4098-82F2-A415EE98C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IR-144</vt:lpstr>
      <vt:lpstr>'IR-144'!Print_Area</vt:lpstr>
      <vt:lpstr>'IR-144'!Print_Titles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JAMIESON, CLARISSA</dc:creator>
  <cp:lastModifiedBy>TODD, MELISSA</cp:lastModifiedBy>
  <cp:lastPrinted>2011-07-07T11:33:08Z</cp:lastPrinted>
  <dcterms:created xsi:type="dcterms:W3CDTF">2011-06-30T16:59:41Z</dcterms:created>
  <dcterms:modified xsi:type="dcterms:W3CDTF">2012-06-13T16:15:29Z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0x01010057B90F1B5607C74BB9C830BB25E50669</vt:lpwstr>
  </property>
  <property fmtid="{D5CDD505-2E9C-101B-9397-08002B2CF9AE}" pid="3" name="Receipt Date">
    <vt:lpwstr>2011-07-07T03:00:00+00:00</vt:lpwstr>
  </property>
  <property fmtid="{D5CDD505-2E9C-101B-9397-08002B2CF9AE}" pid="4" name="Category">
    <vt:lpwstr>Finance</vt:lpwstr>
  </property>
  <property fmtid="{D5CDD505-2E9C-101B-9397-08002B2CF9AE}" pid="5" name="Status">
    <vt:lpwstr>OWNER SIGNED OFF</vt:lpwstr>
  </property>
  <property fmtid="{D5CDD505-2E9C-101B-9397-08002B2CF9AE}" pid="6" name="Writer">
    <vt:lpwstr>Jaimme Jennex</vt:lpwstr>
  </property>
  <property fmtid="{D5CDD505-2E9C-101B-9397-08002B2CF9AE}" pid="7" name="Order">
    <vt:r8>386300</vt:r8>
  </property>
  <property fmtid="{D5CDD505-2E9C-101B-9397-08002B2CF9AE}" pid="8" name="xd_Signature">
    <vt:bool>false</vt:bool>
  </property>
  <property fmtid="{D5CDD505-2E9C-101B-9397-08002B2CF9AE}" pid="9" name="Final?">
    <vt:bool>true</vt:bool>
  </property>
  <property fmtid="{D5CDD505-2E9C-101B-9397-08002B2CF9AE}" pid="10" name="IR Suffix">
    <vt:lpwstr>144</vt:lpwstr>
  </property>
  <property fmtid="{D5CDD505-2E9C-101B-9397-08002B2CF9AE}" pid="11" name="Create Date">
    <vt:lpwstr>2011-06-29T03:00:00+00:00</vt:lpwstr>
  </property>
  <property fmtid="{D5CDD505-2E9C-101B-9397-08002B2CF9AE}" pid="12" name="Filing Date">
    <vt:lpwstr>2011-07-14T03:00:00+00:00</vt:lpwstr>
  </property>
  <property fmtid="{D5CDD505-2E9C-101B-9397-08002B2CF9AE}" pid="13" name="Context">
    <vt:lpwstr>181</vt:lpwstr>
  </property>
  <property fmtid="{D5CDD505-2E9C-101B-9397-08002B2CF9AE}" pid="14" name="Organization">
    <vt:lpwstr>4</vt:lpwstr>
  </property>
  <property fmtid="{D5CDD505-2E9C-101B-9397-08002B2CF9AE}" pid="15" name="Author0">
    <vt:lpwstr>4</vt:lpwstr>
  </property>
  <property fmtid="{D5CDD505-2E9C-101B-9397-08002B2CF9AE}" pid="16" name="IR Prefix">
    <vt:lpwstr>CA</vt:lpwstr>
  </property>
  <property fmtid="{D5CDD505-2E9C-101B-9397-08002B2CF9AE}" pid="17" name="Confidential">
    <vt:lpwstr>false</vt:lpwstr>
  </property>
  <property fmtid="{D5CDD505-2E9C-101B-9397-08002B2CF9AE}" pid="18" name="Secondary Context">
    <vt:lpwstr>38</vt:lpwstr>
  </property>
  <property fmtid="{D5CDD505-2E9C-101B-9397-08002B2CF9AE}" pid="19" name="Document Type">
    <vt:lpwstr>IR</vt:lpwstr>
  </property>
  <property fmtid="{D5CDD505-2E9C-101B-9397-08002B2CF9AE}" pid="20" name="WorkflowCreationPath">
    <vt:lpwstr>ccae7124-5fa8-4cd4-971b-8551cd07147b,2;ccae7124-5fa8-4cd4-971b-8551cd07147b,2;</vt:lpwstr>
  </property>
  <property fmtid="{D5CDD505-2E9C-101B-9397-08002B2CF9AE}" pid="21" name="MetadataSecurityLog">
    <vt:lpwstr>&lt;Log Date="-8588610234909947605" Reason="ItemUpdated" Error=""&gt;&lt;Rule Message="" Name="Admin" /&gt;&lt;/Log&gt;</vt:lpwstr>
  </property>
</Properties>
</file>