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150" windowWidth="21735" windowHeight="9030"/>
  </bookViews>
  <sheets>
    <sheet name="Proof of Revenue" sheetId="1" r:id="rId1"/>
  </sheets>
  <externalReferences>
    <externalReference r:id="rId2"/>
    <externalReference r:id="rId3"/>
  </externalReferences>
  <definedNames>
    <definedName name="_aaa4">'[1]Revenue Analysis'!#REF!</definedName>
    <definedName name="_aaa5">'[1]Revenue Analysis'!#REF!</definedName>
    <definedName name="_PR2">'[1]Revenue Analysis'!#REF!</definedName>
    <definedName name="_PR3">'[1]Revenue Analysis'!#REF!</definedName>
    <definedName name="_PR4">'[1]Revenue Analysis'!#REF!</definedName>
    <definedName name="_PR5">'[1]Revenue Analysis'!#REF!</definedName>
    <definedName name="_PR6">'[1]Revenue Analysis'!#REF!</definedName>
    <definedName name="_PR7">'[1]Revenue Analysis'!#REF!</definedName>
    <definedName name="aaa04a">'[1]Details of RC calc'!#REF!</definedName>
    <definedName name="aaa3a">'[1]Revenue Analysis'!#REF!</definedName>
    <definedName name="aaa4a">'[1]Revenue Analysis'!#REF!</definedName>
    <definedName name="aaa4b">'[1]Revenue Analysis'!#REF!</definedName>
    <definedName name="AARComparison">'[1]AAR Customers'!#REF!</definedName>
    <definedName name="BImp3">'[1]Revenue Analysis'!#REF!</definedName>
    <definedName name="BImp4">'[1]Revenue Analysis'!#REF!</definedName>
    <definedName name="CustBImp4actual">'[1]Revenue Analysis'!#REF!</definedName>
    <definedName name="CustBImp4fcst">'[1]Revenue Analysis'!#REF!</definedName>
    <definedName name="CustBImp4smclasses">'[1]Revenue Analysis'!#REF!</definedName>
    <definedName name="ForMel">#REF!</definedName>
    <definedName name="HQSurvey">#REF!</definedName>
    <definedName name="LCHistBills">#REF!</definedName>
    <definedName name="LG">#REF!</definedName>
    <definedName name="LI">#REF!</definedName>
    <definedName name="mctest">#REF!</definedName>
    <definedName name="MUNIS">#REF!</definedName>
    <definedName name="MUNIS_IR_14">#REF!</definedName>
    <definedName name="PR_current">'Proof of Revenue'!$A$7:$T$72</definedName>
    <definedName name="PR_proposed">'Proof of Revenue'!$A$2:$T$142</definedName>
    <definedName name="PR_variance">'Proof of Revenue'!$A$144:$T$206</definedName>
    <definedName name="_xlnm.Print_Area" localSheetId="0">'Proof of Revenue'!$A$1:$U$207</definedName>
    <definedName name="_xlnm.Print_Titles" localSheetId="0">'Proof of Revenue'!$2:$4</definedName>
    <definedName name="RC_Step2">'[1]Revenue Analysis'!#REF!</definedName>
    <definedName name="RC_Step3">'[1]Revenue Analysis'!#REF!</definedName>
    <definedName name="report">'[2]Ratio History'!$A$1:$K$39</definedName>
    <definedName name="RepR11toR10">#REF!</definedName>
    <definedName name="ResBills">#REF!</definedName>
    <definedName name="ResScDetails">#REF!</definedName>
    <definedName name="ResScGeneral">#REF!</definedName>
    <definedName name="scenarios">'[1]AAR Customers'!#REF!</definedName>
    <definedName name="SimRevActualAccr">#REF!</definedName>
    <definedName name="SRMC">#REF!</definedName>
    <definedName name="Tariff_Table">#REF!</definedName>
    <definedName name="Tbl6p2">#REF!</definedName>
    <definedName name="test">#REF!</definedName>
    <definedName name="testres">#REF!</definedName>
    <definedName name="xxxx">#REF!</definedName>
    <definedName name="ztransferGeneral">#REF!</definedName>
    <definedName name="ztransterdetail">#REF!</definedName>
  </definedNames>
  <calcPr calcId="145621"/>
</workbook>
</file>

<file path=xl/calcChain.xml><?xml version="1.0" encoding="utf-8"?>
<calcChain xmlns="http://schemas.openxmlformats.org/spreadsheetml/2006/main">
  <c r="S203" i="1" l="1"/>
  <c r="P203" i="1"/>
  <c r="J203" i="1"/>
  <c r="G203" i="1"/>
  <c r="S202" i="1"/>
  <c r="P202" i="1"/>
  <c r="J202" i="1"/>
  <c r="G202" i="1"/>
  <c r="R200" i="1"/>
  <c r="O200" i="1"/>
  <c r="I200" i="1"/>
  <c r="F200" i="1"/>
  <c r="C200" i="1"/>
  <c r="S198" i="1"/>
  <c r="R198" i="1"/>
  <c r="Q198" i="1"/>
  <c r="P198" i="1"/>
  <c r="O198" i="1"/>
  <c r="N198" i="1"/>
  <c r="J198" i="1"/>
  <c r="I198" i="1"/>
  <c r="H198" i="1"/>
  <c r="G198" i="1"/>
  <c r="F198" i="1"/>
  <c r="E198" i="1"/>
  <c r="R196" i="1"/>
  <c r="O196" i="1"/>
  <c r="I196" i="1"/>
  <c r="F196" i="1"/>
  <c r="C196" i="1"/>
  <c r="S194" i="1"/>
  <c r="R194" i="1"/>
  <c r="Q194" i="1"/>
  <c r="P194" i="1"/>
  <c r="O194" i="1"/>
  <c r="N194" i="1"/>
  <c r="C194" i="1"/>
  <c r="S193" i="1"/>
  <c r="R193" i="1"/>
  <c r="Q193" i="1"/>
  <c r="P193" i="1"/>
  <c r="O193" i="1"/>
  <c r="N193" i="1"/>
  <c r="S191" i="1"/>
  <c r="R191" i="1"/>
  <c r="Q191" i="1"/>
  <c r="P191" i="1"/>
  <c r="O191" i="1"/>
  <c r="N191" i="1"/>
  <c r="R188" i="1"/>
  <c r="O188" i="1"/>
  <c r="I188" i="1"/>
  <c r="F188" i="1"/>
  <c r="C188" i="1"/>
  <c r="S187" i="1"/>
  <c r="S186" i="1"/>
  <c r="R186" i="1"/>
  <c r="Q186" i="1"/>
  <c r="O186" i="1"/>
  <c r="J186" i="1"/>
  <c r="I186" i="1"/>
  <c r="H186" i="1"/>
  <c r="G186" i="1"/>
  <c r="F186" i="1"/>
  <c r="E186" i="1"/>
  <c r="C186" i="1"/>
  <c r="S185" i="1"/>
  <c r="R185" i="1"/>
  <c r="Q185" i="1"/>
  <c r="P185" i="1"/>
  <c r="O185" i="1"/>
  <c r="N185" i="1"/>
  <c r="J185" i="1"/>
  <c r="I185" i="1"/>
  <c r="H185" i="1"/>
  <c r="G185" i="1"/>
  <c r="F185" i="1"/>
  <c r="E185" i="1"/>
  <c r="S184" i="1"/>
  <c r="R184" i="1"/>
  <c r="Q184" i="1"/>
  <c r="O184" i="1"/>
  <c r="J184" i="1"/>
  <c r="I184" i="1"/>
  <c r="H184" i="1"/>
  <c r="G184" i="1"/>
  <c r="F184" i="1"/>
  <c r="E184" i="1"/>
  <c r="C184" i="1"/>
  <c r="S183" i="1"/>
  <c r="R183" i="1"/>
  <c r="Q183" i="1"/>
  <c r="J183" i="1"/>
  <c r="I183" i="1"/>
  <c r="H183" i="1"/>
  <c r="G183" i="1"/>
  <c r="F183" i="1"/>
  <c r="E183" i="1"/>
  <c r="S182" i="1"/>
  <c r="R182" i="1"/>
  <c r="Q182" i="1"/>
  <c r="J182" i="1"/>
  <c r="I182" i="1"/>
  <c r="H182" i="1"/>
  <c r="G182" i="1"/>
  <c r="F182" i="1"/>
  <c r="E182" i="1"/>
  <c r="R180" i="1"/>
  <c r="R178" i="1"/>
  <c r="O178" i="1"/>
  <c r="J178" i="1"/>
  <c r="I178" i="1"/>
  <c r="H178" i="1"/>
  <c r="F178" i="1"/>
  <c r="C178" i="1"/>
  <c r="J176" i="1"/>
  <c r="I176" i="1"/>
  <c r="H176" i="1"/>
  <c r="G176" i="1"/>
  <c r="F176" i="1"/>
  <c r="E176" i="1"/>
  <c r="S174" i="1"/>
  <c r="R174" i="1"/>
  <c r="Q174" i="1"/>
  <c r="O174" i="1"/>
  <c r="J174" i="1"/>
  <c r="I174" i="1"/>
  <c r="H174" i="1"/>
  <c r="G174" i="1"/>
  <c r="F174" i="1"/>
  <c r="E174" i="1"/>
  <c r="C174" i="1"/>
  <c r="S173" i="1"/>
  <c r="R173" i="1"/>
  <c r="Q173" i="1"/>
  <c r="O173" i="1"/>
  <c r="J173" i="1"/>
  <c r="I173" i="1"/>
  <c r="H173" i="1"/>
  <c r="G173" i="1"/>
  <c r="F173" i="1"/>
  <c r="E173" i="1"/>
  <c r="C173" i="1"/>
  <c r="S172" i="1"/>
  <c r="R172" i="1"/>
  <c r="Q172" i="1"/>
  <c r="J172" i="1"/>
  <c r="I172" i="1"/>
  <c r="H172" i="1"/>
  <c r="G172" i="1"/>
  <c r="F172" i="1"/>
  <c r="E172" i="1"/>
  <c r="S171" i="1"/>
  <c r="R171" i="1"/>
  <c r="Q171" i="1"/>
  <c r="J171" i="1"/>
  <c r="I171" i="1"/>
  <c r="H171" i="1"/>
  <c r="G171" i="1"/>
  <c r="F171" i="1"/>
  <c r="E171" i="1"/>
  <c r="S169" i="1"/>
  <c r="R169" i="1"/>
  <c r="Q169" i="1"/>
  <c r="O169" i="1"/>
  <c r="J169" i="1"/>
  <c r="I169" i="1"/>
  <c r="H169" i="1"/>
  <c r="G169" i="1"/>
  <c r="F169" i="1"/>
  <c r="E169" i="1"/>
  <c r="C169" i="1"/>
  <c r="S168" i="1"/>
  <c r="R168" i="1"/>
  <c r="Q168" i="1"/>
  <c r="J168" i="1"/>
  <c r="I168" i="1"/>
  <c r="H168" i="1"/>
  <c r="G168" i="1"/>
  <c r="F168" i="1"/>
  <c r="E168" i="1"/>
  <c r="S167" i="1"/>
  <c r="R167" i="1"/>
  <c r="Q167" i="1"/>
  <c r="J167" i="1"/>
  <c r="I167" i="1"/>
  <c r="H167" i="1"/>
  <c r="G167" i="1"/>
  <c r="F167" i="1"/>
  <c r="E167" i="1"/>
  <c r="S165" i="1"/>
  <c r="R165" i="1"/>
  <c r="Q165" i="1"/>
  <c r="J165" i="1"/>
  <c r="I165" i="1"/>
  <c r="H165" i="1"/>
  <c r="G165" i="1"/>
  <c r="F165" i="1"/>
  <c r="E165" i="1"/>
  <c r="S164" i="1"/>
  <c r="R164" i="1"/>
  <c r="J164" i="1"/>
  <c r="I164" i="1"/>
  <c r="H164" i="1"/>
  <c r="R161" i="1"/>
  <c r="O161" i="1"/>
  <c r="J161" i="1"/>
  <c r="I161" i="1"/>
  <c r="H161" i="1"/>
  <c r="F161" i="1"/>
  <c r="C161" i="1"/>
  <c r="S159" i="1"/>
  <c r="R159" i="1"/>
  <c r="Q159" i="1"/>
  <c r="O159" i="1"/>
  <c r="J159" i="1"/>
  <c r="I159" i="1"/>
  <c r="H159" i="1"/>
  <c r="G159" i="1"/>
  <c r="F159" i="1"/>
  <c r="E159" i="1"/>
  <c r="C159" i="1"/>
  <c r="S158" i="1"/>
  <c r="R158" i="1"/>
  <c r="Q158" i="1"/>
  <c r="J158" i="1"/>
  <c r="I158" i="1"/>
  <c r="H158" i="1"/>
  <c r="G158" i="1"/>
  <c r="F158" i="1"/>
  <c r="E158" i="1"/>
  <c r="S157" i="1"/>
  <c r="R157" i="1"/>
  <c r="Q157" i="1"/>
  <c r="J157" i="1"/>
  <c r="I157" i="1"/>
  <c r="H157" i="1"/>
  <c r="G157" i="1"/>
  <c r="F157" i="1"/>
  <c r="E157" i="1"/>
  <c r="T156" i="1"/>
  <c r="S156" i="1"/>
  <c r="R156" i="1"/>
  <c r="Q156" i="1"/>
  <c r="P156" i="1"/>
  <c r="O156" i="1"/>
  <c r="N156" i="1"/>
  <c r="L156" i="1"/>
  <c r="K156" i="1"/>
  <c r="J156" i="1"/>
  <c r="I156" i="1"/>
  <c r="H156" i="1"/>
  <c r="G156" i="1"/>
  <c r="F156" i="1"/>
  <c r="E156" i="1"/>
  <c r="D156" i="1"/>
  <c r="C156" i="1"/>
  <c r="B156" i="1"/>
  <c r="S155" i="1"/>
  <c r="R155" i="1"/>
  <c r="Q155" i="1"/>
  <c r="J155" i="1"/>
  <c r="I155" i="1"/>
  <c r="H155" i="1"/>
  <c r="P154" i="1"/>
  <c r="N154" i="1"/>
  <c r="J154" i="1"/>
  <c r="I154" i="1"/>
  <c r="H154" i="1"/>
  <c r="R151" i="1"/>
  <c r="O151" i="1"/>
  <c r="I151" i="1"/>
  <c r="F151" i="1"/>
  <c r="C151" i="1"/>
  <c r="P150" i="1"/>
  <c r="O150" i="1"/>
  <c r="N150" i="1"/>
  <c r="P149" i="1"/>
  <c r="O149" i="1"/>
  <c r="N149" i="1"/>
  <c r="I149" i="1"/>
  <c r="H149" i="1"/>
  <c r="F149" i="1"/>
  <c r="E149" i="1"/>
  <c r="A141" i="1"/>
  <c r="A206" i="1" s="1"/>
  <c r="A140" i="1"/>
  <c r="A205" i="1" s="1"/>
  <c r="K128" i="1"/>
  <c r="C128" i="1"/>
  <c r="C193" i="1" s="1"/>
  <c r="B193" i="1"/>
  <c r="L125" i="1"/>
  <c r="Q110" i="1"/>
  <c r="K108" i="1"/>
  <c r="L69" i="1"/>
  <c r="L65" i="1"/>
  <c r="C65" i="1"/>
  <c r="K65" i="1"/>
  <c r="K60" i="1"/>
  <c r="L60" i="1"/>
  <c r="T60" i="1" s="1"/>
  <c r="K58" i="1"/>
  <c r="K61" i="1" s="1"/>
  <c r="L58" i="1"/>
  <c r="C58" i="1"/>
  <c r="B126" i="1"/>
  <c r="K57" i="1"/>
  <c r="L57" i="1"/>
  <c r="T57" i="1" s="1"/>
  <c r="C57" i="1"/>
  <c r="K56" i="1"/>
  <c r="L56" i="1"/>
  <c r="C56" i="1"/>
  <c r="B125" i="1"/>
  <c r="K125" i="1" s="1"/>
  <c r="C55" i="1"/>
  <c r="B124" i="1"/>
  <c r="K124" i="1" s="1"/>
  <c r="K54" i="1"/>
  <c r="L54" i="1"/>
  <c r="C54" i="1"/>
  <c r="B123" i="1"/>
  <c r="K123" i="1" s="1"/>
  <c r="K48" i="1"/>
  <c r="B117" i="1"/>
  <c r="N115" i="1"/>
  <c r="B115" i="1"/>
  <c r="N114" i="1"/>
  <c r="K45" i="1"/>
  <c r="C46" i="1"/>
  <c r="B114" i="1"/>
  <c r="M41" i="1"/>
  <c r="S39" i="1"/>
  <c r="S41" i="1" s="1"/>
  <c r="N108" i="1"/>
  <c r="K39" i="1"/>
  <c r="D39" i="1"/>
  <c r="L39" i="1" s="1"/>
  <c r="K35" i="1"/>
  <c r="B104" i="1"/>
  <c r="K34" i="1"/>
  <c r="C35" i="1"/>
  <c r="B103" i="1"/>
  <c r="N100" i="1"/>
  <c r="K31" i="1"/>
  <c r="B100" i="1"/>
  <c r="N99" i="1"/>
  <c r="K30" i="1"/>
  <c r="C31" i="1"/>
  <c r="B99" i="1"/>
  <c r="K28" i="1"/>
  <c r="B97" i="1"/>
  <c r="N90" i="1"/>
  <c r="B90" i="1"/>
  <c r="K20" i="1"/>
  <c r="C21" i="1"/>
  <c r="B89" i="1"/>
  <c r="E87" i="1"/>
  <c r="B87" i="1"/>
  <c r="O154" i="1"/>
  <c r="E86" i="1"/>
  <c r="B86" i="1"/>
  <c r="P14" i="1"/>
  <c r="N14" i="1"/>
  <c r="E14" i="1"/>
  <c r="H82" i="1"/>
  <c r="E82" i="1"/>
  <c r="B82" i="1"/>
  <c r="J12" i="1"/>
  <c r="J149" i="1" s="1"/>
  <c r="G12" i="1"/>
  <c r="G149" i="1" s="1"/>
  <c r="B81" i="1"/>
  <c r="K12" i="1" l="1"/>
  <c r="E150" i="1"/>
  <c r="G82" i="1"/>
  <c r="E83" i="1"/>
  <c r="G13" i="1"/>
  <c r="K13" i="1"/>
  <c r="G14" i="1"/>
  <c r="P151" i="1"/>
  <c r="B154" i="1"/>
  <c r="K86" i="1"/>
  <c r="D86" i="1"/>
  <c r="D17" i="1"/>
  <c r="K17" i="1"/>
  <c r="B155" i="1"/>
  <c r="K87" i="1"/>
  <c r="K155" i="1" s="1"/>
  <c r="D87" i="1"/>
  <c r="D18" i="1"/>
  <c r="K18" i="1"/>
  <c r="B158" i="1"/>
  <c r="K90" i="1"/>
  <c r="D21" i="1"/>
  <c r="L21" i="1" s="1"/>
  <c r="E96" i="1"/>
  <c r="E41" i="1"/>
  <c r="G27" i="1"/>
  <c r="G41" i="1" s="1"/>
  <c r="Q164" i="1"/>
  <c r="Q41" i="1"/>
  <c r="B165" i="1"/>
  <c r="K97" i="1"/>
  <c r="K165" i="1" s="1"/>
  <c r="D97" i="1"/>
  <c r="D28" i="1"/>
  <c r="L28" i="1" s="1"/>
  <c r="N167" i="1"/>
  <c r="N101" i="1"/>
  <c r="P99" i="1"/>
  <c r="P30" i="1"/>
  <c r="N168" i="1"/>
  <c r="P100" i="1"/>
  <c r="P31" i="1"/>
  <c r="N103" i="1"/>
  <c r="N36" i="1"/>
  <c r="P34" i="1"/>
  <c r="N104" i="1"/>
  <c r="P35" i="1"/>
  <c r="T54" i="1"/>
  <c r="T56" i="1"/>
  <c r="T65" i="1"/>
  <c r="T69" i="1"/>
  <c r="K81" i="1"/>
  <c r="K149" i="1" s="1"/>
  <c r="B83" i="1"/>
  <c r="D81" i="1"/>
  <c r="D12" i="1"/>
  <c r="B150" i="1"/>
  <c r="K82" i="1"/>
  <c r="K150" i="1" s="1"/>
  <c r="D82" i="1"/>
  <c r="D13" i="1"/>
  <c r="H150" i="1"/>
  <c r="H83" i="1"/>
  <c r="J82" i="1"/>
  <c r="J13" i="1"/>
  <c r="J14" i="1" s="1"/>
  <c r="J51" i="1" s="1"/>
  <c r="J63" i="1" s="1"/>
  <c r="J67" i="1" s="1"/>
  <c r="B14" i="1"/>
  <c r="H14" i="1"/>
  <c r="H51" i="1" s="1"/>
  <c r="H63" i="1" s="1"/>
  <c r="H67" i="1" s="1"/>
  <c r="N151" i="1"/>
  <c r="E154" i="1"/>
  <c r="E93" i="1"/>
  <c r="G86" i="1"/>
  <c r="G17" i="1"/>
  <c r="E155" i="1"/>
  <c r="G87" i="1"/>
  <c r="G18" i="1"/>
  <c r="B157" i="1"/>
  <c r="B91" i="1"/>
  <c r="B93" i="1" s="1"/>
  <c r="D89" i="1"/>
  <c r="K89" i="1"/>
  <c r="K157" i="1" s="1"/>
  <c r="D20" i="1"/>
  <c r="K21" i="1"/>
  <c r="N158" i="1"/>
  <c r="P90" i="1"/>
  <c r="P21" i="1"/>
  <c r="B22" i="1"/>
  <c r="K22" i="1" s="1"/>
  <c r="E24" i="1"/>
  <c r="E51" i="1" s="1"/>
  <c r="E63" i="1" s="1"/>
  <c r="E67" i="1" s="1"/>
  <c r="B96" i="1"/>
  <c r="D27" i="1"/>
  <c r="K27" i="1"/>
  <c r="B167" i="1"/>
  <c r="B101" i="1"/>
  <c r="K99" i="1"/>
  <c r="K167" i="1" s="1"/>
  <c r="D99" i="1"/>
  <c r="D30" i="1"/>
  <c r="B168" i="1"/>
  <c r="K100" i="1"/>
  <c r="K168" i="1" s="1"/>
  <c r="D31" i="1"/>
  <c r="L31" i="1" s="1"/>
  <c r="B32" i="1"/>
  <c r="N32" i="1"/>
  <c r="L61" i="1"/>
  <c r="T58" i="1"/>
  <c r="N176" i="1"/>
  <c r="P108" i="1"/>
  <c r="P39" i="1"/>
  <c r="T39" i="1" s="1"/>
  <c r="N182" i="1"/>
  <c r="N116" i="1"/>
  <c r="P114" i="1"/>
  <c r="P45" i="1"/>
  <c r="B183" i="1"/>
  <c r="K115" i="1"/>
  <c r="D46" i="1"/>
  <c r="L46" i="1" s="1"/>
  <c r="L55" i="1"/>
  <c r="D61" i="1"/>
  <c r="R149" i="1"/>
  <c r="F150" i="1"/>
  <c r="R150" i="1"/>
  <c r="C154" i="1"/>
  <c r="R154" i="1"/>
  <c r="F155" i="1"/>
  <c r="C157" i="1"/>
  <c r="C90" i="1"/>
  <c r="C158" i="1" s="1"/>
  <c r="C164" i="1"/>
  <c r="O164" i="1"/>
  <c r="O165" i="1"/>
  <c r="O167" i="1"/>
  <c r="O168" i="1"/>
  <c r="Q178" i="1"/>
  <c r="C123" i="1"/>
  <c r="C124" i="1"/>
  <c r="B171" i="1"/>
  <c r="B105" i="1"/>
  <c r="D103" i="1"/>
  <c r="K103" i="1"/>
  <c r="K171" i="1" s="1"/>
  <c r="D34" i="1"/>
  <c r="B172" i="1"/>
  <c r="K104" i="1"/>
  <c r="K172" i="1" s="1"/>
  <c r="D35" i="1"/>
  <c r="L35" i="1" s="1"/>
  <c r="B36" i="1"/>
  <c r="K36" i="1" s="1"/>
  <c r="B182" i="1"/>
  <c r="B116" i="1"/>
  <c r="D114" i="1"/>
  <c r="K114" i="1"/>
  <c r="K182" i="1" s="1"/>
  <c r="D45" i="1"/>
  <c r="K46" i="1"/>
  <c r="N183" i="1"/>
  <c r="P115" i="1"/>
  <c r="P46" i="1"/>
  <c r="B47" i="1"/>
  <c r="N47" i="1"/>
  <c r="B185" i="1"/>
  <c r="K117" i="1"/>
  <c r="K185" i="1" s="1"/>
  <c r="D117" i="1"/>
  <c r="D48" i="1"/>
  <c r="L48" i="1" s="1"/>
  <c r="K55" i="1"/>
  <c r="B191" i="1"/>
  <c r="B129" i="1"/>
  <c r="K126" i="1"/>
  <c r="C126" i="1"/>
  <c r="C191" i="1" s="1"/>
  <c r="B61" i="1"/>
  <c r="C149" i="1"/>
  <c r="C150" i="1"/>
  <c r="I150" i="1"/>
  <c r="F154" i="1"/>
  <c r="C155" i="1"/>
  <c r="O155" i="1"/>
  <c r="O157" i="1"/>
  <c r="O158" i="1"/>
  <c r="F164" i="1"/>
  <c r="C165" i="1"/>
  <c r="C167" i="1"/>
  <c r="C100" i="1"/>
  <c r="C168" i="1" s="1"/>
  <c r="K176" i="1"/>
  <c r="T125" i="1"/>
  <c r="C171" i="1"/>
  <c r="C104" i="1"/>
  <c r="C172" i="1" s="1"/>
  <c r="C176" i="1"/>
  <c r="R176" i="1"/>
  <c r="C182" i="1"/>
  <c r="C115" i="1"/>
  <c r="C183" i="1" s="1"/>
  <c r="L123" i="1"/>
  <c r="L124" i="1"/>
  <c r="C125" i="1"/>
  <c r="D191" i="1"/>
  <c r="L126" i="1"/>
  <c r="D193" i="1"/>
  <c r="L128" i="1"/>
  <c r="D129" i="1"/>
  <c r="D194" i="1" s="1"/>
  <c r="D198" i="1"/>
  <c r="O171" i="1"/>
  <c r="O172" i="1"/>
  <c r="B176" i="1"/>
  <c r="D108" i="1"/>
  <c r="O176" i="1"/>
  <c r="Q176" i="1"/>
  <c r="S108" i="1"/>
  <c r="O182" i="1"/>
  <c r="O183" i="1"/>
  <c r="C185" i="1"/>
  <c r="K193" i="1"/>
  <c r="B198" i="1"/>
  <c r="K133" i="1"/>
  <c r="K198" i="1" s="1"/>
  <c r="L133" i="1"/>
  <c r="D202" i="1"/>
  <c r="C133" i="1"/>
  <c r="C198" i="1" s="1"/>
  <c r="L137" i="1"/>
  <c r="B24" i="1" l="1"/>
  <c r="K24" i="1" s="1"/>
  <c r="G155" i="1"/>
  <c r="G24" i="1"/>
  <c r="G51" i="1" s="1"/>
  <c r="G63" i="1" s="1"/>
  <c r="G67" i="1" s="1"/>
  <c r="K93" i="1"/>
  <c r="L202" i="1"/>
  <c r="T137" i="1"/>
  <c r="T202" i="1" s="1"/>
  <c r="D176" i="1"/>
  <c r="L108" i="1"/>
  <c r="L191" i="1"/>
  <c r="T126" i="1"/>
  <c r="L129" i="1"/>
  <c r="T123" i="1"/>
  <c r="L198" i="1"/>
  <c r="T133" i="1"/>
  <c r="S176" i="1"/>
  <c r="S110" i="1"/>
  <c r="S178" i="1" s="1"/>
  <c r="T124" i="1"/>
  <c r="K191" i="1"/>
  <c r="K129" i="1"/>
  <c r="K194" i="1" s="1"/>
  <c r="D185" i="1"/>
  <c r="L117" i="1"/>
  <c r="N49" i="1"/>
  <c r="P183" i="1"/>
  <c r="L45" i="1"/>
  <c r="D47" i="1"/>
  <c r="D182" i="1"/>
  <c r="L114" i="1"/>
  <c r="T35" i="1"/>
  <c r="D104" i="1"/>
  <c r="D105" i="1" s="1"/>
  <c r="L34" i="1"/>
  <c r="D36" i="1"/>
  <c r="L36" i="1" s="1"/>
  <c r="D171" i="1"/>
  <c r="L103" i="1"/>
  <c r="K183" i="1"/>
  <c r="P182" i="1"/>
  <c r="P116" i="1"/>
  <c r="P176" i="1"/>
  <c r="T61" i="1"/>
  <c r="B37" i="1"/>
  <c r="B41" i="1" s="1"/>
  <c r="K32" i="1"/>
  <c r="T31" i="1"/>
  <c r="D167" i="1"/>
  <c r="L99" i="1"/>
  <c r="B169" i="1"/>
  <c r="B106" i="1"/>
  <c r="B174" i="1" s="1"/>
  <c r="K101" i="1"/>
  <c r="L27" i="1"/>
  <c r="B164" i="1"/>
  <c r="B110" i="1"/>
  <c r="B178" i="1" s="1"/>
  <c r="K96" i="1"/>
  <c r="D96" i="1"/>
  <c r="P158" i="1"/>
  <c r="L20" i="1"/>
  <c r="D22" i="1"/>
  <c r="L22" i="1" s="1"/>
  <c r="D157" i="1"/>
  <c r="L89" i="1"/>
  <c r="G154" i="1"/>
  <c r="G93" i="1"/>
  <c r="J150" i="1"/>
  <c r="J83" i="1"/>
  <c r="D150" i="1"/>
  <c r="L82" i="1"/>
  <c r="L12" i="1"/>
  <c r="D14" i="1"/>
  <c r="B151" i="1"/>
  <c r="K83" i="1"/>
  <c r="N172" i="1"/>
  <c r="P104" i="1"/>
  <c r="P36" i="1"/>
  <c r="P167" i="1"/>
  <c r="P101" i="1"/>
  <c r="D165" i="1"/>
  <c r="L97" i="1"/>
  <c r="K158" i="1"/>
  <c r="D155" i="1"/>
  <c r="L87" i="1"/>
  <c r="K154" i="1"/>
  <c r="G150" i="1"/>
  <c r="G83" i="1"/>
  <c r="L193" i="1"/>
  <c r="T128" i="1"/>
  <c r="T193" i="1" s="1"/>
  <c r="B194" i="1"/>
  <c r="T48" i="1"/>
  <c r="B49" i="1"/>
  <c r="K49" i="1" s="1"/>
  <c r="K47" i="1"/>
  <c r="B184" i="1"/>
  <c r="K116" i="1"/>
  <c r="K184" i="1" s="1"/>
  <c r="B118" i="1"/>
  <c r="B173" i="1"/>
  <c r="K105" i="1"/>
  <c r="K173" i="1" s="1"/>
  <c r="T55" i="1"/>
  <c r="T46" i="1"/>
  <c r="D115" i="1"/>
  <c r="D116" i="1" s="1"/>
  <c r="P47" i="1"/>
  <c r="N184" i="1"/>
  <c r="N118" i="1"/>
  <c r="N186" i="1" s="1"/>
  <c r="N37" i="1"/>
  <c r="D100" i="1"/>
  <c r="L30" i="1"/>
  <c r="D32" i="1"/>
  <c r="B159" i="1"/>
  <c r="K91" i="1"/>
  <c r="K159" i="1" s="1"/>
  <c r="E161" i="1"/>
  <c r="B51" i="1"/>
  <c r="K14" i="1"/>
  <c r="H151" i="1"/>
  <c r="H120" i="1"/>
  <c r="L13" i="1"/>
  <c r="D149" i="1"/>
  <c r="D83" i="1"/>
  <c r="L81" i="1"/>
  <c r="N171" i="1"/>
  <c r="N105" i="1"/>
  <c r="N173" i="1" s="1"/>
  <c r="P103" i="1"/>
  <c r="P168" i="1"/>
  <c r="P32" i="1"/>
  <c r="N169" i="1"/>
  <c r="E164" i="1"/>
  <c r="E110" i="1"/>
  <c r="E178" i="1" s="1"/>
  <c r="G96" i="1"/>
  <c r="T21" i="1"/>
  <c r="D90" i="1"/>
  <c r="D91" i="1" s="1"/>
  <c r="L18" i="1"/>
  <c r="L17" i="1"/>
  <c r="D24" i="1"/>
  <c r="L24" i="1" s="1"/>
  <c r="D154" i="1"/>
  <c r="L86" i="1"/>
  <c r="E151" i="1"/>
  <c r="E120" i="1"/>
  <c r="G161" i="1" l="1"/>
  <c r="K161" i="1"/>
  <c r="B161" i="1"/>
  <c r="D159" i="1"/>
  <c r="L91" i="1"/>
  <c r="D93" i="1"/>
  <c r="D184" i="1"/>
  <c r="D118" i="1"/>
  <c r="L116" i="1"/>
  <c r="E188" i="1"/>
  <c r="E131" i="1"/>
  <c r="L154" i="1"/>
  <c r="N106" i="1"/>
  <c r="N174" i="1" s="1"/>
  <c r="P37" i="1"/>
  <c r="P171" i="1"/>
  <c r="P105" i="1"/>
  <c r="P106" i="1" s="1"/>
  <c r="L149" i="1"/>
  <c r="K51" i="1"/>
  <c r="B63" i="1"/>
  <c r="T30" i="1"/>
  <c r="D168" i="1"/>
  <c r="L100" i="1"/>
  <c r="P49" i="1"/>
  <c r="B186" i="1"/>
  <c r="K118" i="1"/>
  <c r="K186" i="1" s="1"/>
  <c r="G151" i="1"/>
  <c r="L165" i="1"/>
  <c r="P172" i="1"/>
  <c r="K151" i="1"/>
  <c r="D164" i="1"/>
  <c r="L96" i="1"/>
  <c r="K169" i="1"/>
  <c r="K106" i="1"/>
  <c r="K110" i="1" s="1"/>
  <c r="D101" i="1"/>
  <c r="L171" i="1"/>
  <c r="T103" i="1"/>
  <c r="T45" i="1"/>
  <c r="L185" i="1"/>
  <c r="T117" i="1"/>
  <c r="T198" i="1"/>
  <c r="T191" i="1"/>
  <c r="T129" i="1"/>
  <c r="L176" i="1"/>
  <c r="T108" i="1"/>
  <c r="T176" i="1" s="1"/>
  <c r="D158" i="1"/>
  <c r="L90" i="1"/>
  <c r="G164" i="1"/>
  <c r="G110" i="1"/>
  <c r="G178" i="1" s="1"/>
  <c r="D151" i="1"/>
  <c r="L83" i="1"/>
  <c r="H188" i="1"/>
  <c r="H131" i="1"/>
  <c r="D37" i="1"/>
  <c r="D41" i="1" s="1"/>
  <c r="L32" i="1"/>
  <c r="D183" i="1"/>
  <c r="L115" i="1"/>
  <c r="L155" i="1"/>
  <c r="P169" i="1"/>
  <c r="B120" i="1"/>
  <c r="L14" i="1"/>
  <c r="L150" i="1"/>
  <c r="J151" i="1"/>
  <c r="J120" i="1"/>
  <c r="L157" i="1"/>
  <c r="K164" i="1"/>
  <c r="L167" i="1"/>
  <c r="T99" i="1"/>
  <c r="K37" i="1"/>
  <c r="P184" i="1"/>
  <c r="P118" i="1"/>
  <c r="D173" i="1"/>
  <c r="L105" i="1"/>
  <c r="T34" i="1"/>
  <c r="D172" i="1"/>
  <c r="L104" i="1"/>
  <c r="L182" i="1"/>
  <c r="T114" i="1"/>
  <c r="D49" i="1"/>
  <c r="L49" i="1" s="1"/>
  <c r="L47" i="1"/>
  <c r="L194" i="1"/>
  <c r="T182" i="1" l="1"/>
  <c r="L173" i="1"/>
  <c r="K41" i="1"/>
  <c r="K178" i="1" s="1"/>
  <c r="T167" i="1"/>
  <c r="B188" i="1"/>
  <c r="B131" i="1"/>
  <c r="K120" i="1"/>
  <c r="K188" i="1" s="1"/>
  <c r="L183" i="1"/>
  <c r="T115" i="1"/>
  <c r="L37" i="1"/>
  <c r="H196" i="1"/>
  <c r="H135" i="1"/>
  <c r="H200" i="1" s="1"/>
  <c r="T185" i="1"/>
  <c r="D169" i="1"/>
  <c r="D106" i="1"/>
  <c r="L101" i="1"/>
  <c r="G120" i="1"/>
  <c r="L168" i="1"/>
  <c r="T100" i="1"/>
  <c r="T32" i="1"/>
  <c r="E196" i="1"/>
  <c r="E135" i="1"/>
  <c r="E200" i="1" s="1"/>
  <c r="L184" i="1"/>
  <c r="L159" i="1"/>
  <c r="L172" i="1"/>
  <c r="T104" i="1"/>
  <c r="T36" i="1"/>
  <c r="P186" i="1"/>
  <c r="J188" i="1"/>
  <c r="J131" i="1"/>
  <c r="D51" i="1"/>
  <c r="P174" i="1"/>
  <c r="L151" i="1"/>
  <c r="L158" i="1"/>
  <c r="T90" i="1"/>
  <c r="T194" i="1"/>
  <c r="T47" i="1"/>
  <c r="T171" i="1"/>
  <c r="T105" i="1"/>
  <c r="T173" i="1" s="1"/>
  <c r="K174" i="1"/>
  <c r="L164" i="1"/>
  <c r="B67" i="1"/>
  <c r="K67" i="1" s="1"/>
  <c r="K63" i="1"/>
  <c r="P173" i="1"/>
  <c r="N97" i="1"/>
  <c r="P28" i="1"/>
  <c r="D186" i="1"/>
  <c r="L118" i="1"/>
  <c r="D161" i="1"/>
  <c r="L93" i="1"/>
  <c r="L161" i="1" l="1"/>
  <c r="L186" i="1"/>
  <c r="Q86" i="1"/>
  <c r="Q24" i="1"/>
  <c r="S17" i="1"/>
  <c r="T28" i="1"/>
  <c r="N165" i="1"/>
  <c r="P97" i="1"/>
  <c r="Q82" i="1"/>
  <c r="S13" i="1"/>
  <c r="T13" i="1" s="1"/>
  <c r="T158" i="1"/>
  <c r="D63" i="1"/>
  <c r="L51" i="1"/>
  <c r="G188" i="1"/>
  <c r="G131" i="1"/>
  <c r="D174" i="1"/>
  <c r="D110" i="1"/>
  <c r="T37" i="1"/>
  <c r="L41" i="1"/>
  <c r="T49" i="1"/>
  <c r="J196" i="1"/>
  <c r="J135" i="1"/>
  <c r="J200" i="1" s="1"/>
  <c r="N89" i="1"/>
  <c r="N22" i="1"/>
  <c r="N24" i="1" s="1"/>
  <c r="P20" i="1"/>
  <c r="T172" i="1"/>
  <c r="N87" i="1"/>
  <c r="P18" i="1"/>
  <c r="T168" i="1"/>
  <c r="Q81" i="1"/>
  <c r="Q14" i="1"/>
  <c r="Q51" i="1" s="1"/>
  <c r="Q63" i="1" s="1"/>
  <c r="Q67" i="1" s="1"/>
  <c r="S12" i="1"/>
  <c r="N96" i="1"/>
  <c r="N41" i="1"/>
  <c r="P27" i="1"/>
  <c r="L169" i="1"/>
  <c r="L106" i="1"/>
  <c r="T183" i="1"/>
  <c r="B196" i="1"/>
  <c r="B135" i="1"/>
  <c r="K131" i="1"/>
  <c r="K196" i="1" s="1"/>
  <c r="T101" i="1"/>
  <c r="T116" i="1"/>
  <c r="N51" i="1" l="1"/>
  <c r="T184" i="1"/>
  <c r="T118" i="1"/>
  <c r="T169" i="1"/>
  <c r="T106" i="1"/>
  <c r="B200" i="1"/>
  <c r="K135" i="1"/>
  <c r="K200" i="1" s="1"/>
  <c r="L174" i="1"/>
  <c r="L110" i="1"/>
  <c r="P41" i="1"/>
  <c r="T27" i="1"/>
  <c r="N164" i="1"/>
  <c r="N110" i="1"/>
  <c r="N178" i="1" s="1"/>
  <c r="P96" i="1"/>
  <c r="T18" i="1"/>
  <c r="N157" i="1"/>
  <c r="N91" i="1"/>
  <c r="N159" i="1" s="1"/>
  <c r="P89" i="1"/>
  <c r="T41" i="1"/>
  <c r="D67" i="1"/>
  <c r="L63" i="1"/>
  <c r="Q150" i="1"/>
  <c r="S82" i="1"/>
  <c r="P165" i="1"/>
  <c r="T97" i="1"/>
  <c r="S24" i="1"/>
  <c r="T17" i="1"/>
  <c r="Q154" i="1"/>
  <c r="S86" i="1"/>
  <c r="Q93" i="1"/>
  <c r="Q161" i="1" s="1"/>
  <c r="S14" i="1"/>
  <c r="S51" i="1" s="1"/>
  <c r="S63" i="1" s="1"/>
  <c r="S67" i="1" s="1"/>
  <c r="T12" i="1"/>
  <c r="Q149" i="1"/>
  <c r="S81" i="1"/>
  <c r="Q83" i="1"/>
  <c r="N155" i="1"/>
  <c r="N93" i="1"/>
  <c r="P87" i="1"/>
  <c r="P22" i="1"/>
  <c r="P24" i="1" s="1"/>
  <c r="T20" i="1"/>
  <c r="D178" i="1"/>
  <c r="D120" i="1"/>
  <c r="G196" i="1"/>
  <c r="G135" i="1"/>
  <c r="G200" i="1" s="1"/>
  <c r="P51" i="1" l="1"/>
  <c r="D188" i="1"/>
  <c r="D131" i="1"/>
  <c r="L120" i="1"/>
  <c r="P155" i="1"/>
  <c r="T87" i="1"/>
  <c r="S149" i="1"/>
  <c r="S83" i="1"/>
  <c r="T81" i="1"/>
  <c r="T14" i="1"/>
  <c r="S150" i="1"/>
  <c r="T82" i="1"/>
  <c r="P157" i="1"/>
  <c r="P91" i="1"/>
  <c r="P93" i="1" s="1"/>
  <c r="T89" i="1"/>
  <c r="N63" i="1"/>
  <c r="T22" i="1"/>
  <c r="N161" i="1"/>
  <c r="N120" i="1"/>
  <c r="Q151" i="1"/>
  <c r="Q120" i="1"/>
  <c r="S154" i="1"/>
  <c r="S93" i="1"/>
  <c r="S161" i="1" s="1"/>
  <c r="T86" i="1"/>
  <c r="T165" i="1"/>
  <c r="L67" i="1"/>
  <c r="D70" i="1"/>
  <c r="P164" i="1"/>
  <c r="P110" i="1"/>
  <c r="T110" i="1" s="1"/>
  <c r="T178" i="1" s="1"/>
  <c r="T96" i="1"/>
  <c r="L178" i="1"/>
  <c r="T174" i="1"/>
  <c r="T186" i="1"/>
  <c r="L70" i="1" l="1"/>
  <c r="T164" i="1"/>
  <c r="P178" i="1"/>
  <c r="T24" i="1"/>
  <c r="Q188" i="1"/>
  <c r="Q131" i="1"/>
  <c r="N188" i="1"/>
  <c r="N131" i="1"/>
  <c r="N67" i="1"/>
  <c r="P159" i="1"/>
  <c r="T150" i="1"/>
  <c r="T149" i="1"/>
  <c r="T83" i="1"/>
  <c r="D196" i="1"/>
  <c r="D135" i="1"/>
  <c r="L131" i="1"/>
  <c r="P63" i="1"/>
  <c r="T51" i="1"/>
  <c r="T154" i="1"/>
  <c r="T157" i="1"/>
  <c r="T91" i="1"/>
  <c r="S151" i="1"/>
  <c r="S120" i="1"/>
  <c r="T155" i="1"/>
  <c r="P161" i="1"/>
  <c r="P120" i="1"/>
  <c r="T93" i="1"/>
  <c r="L188" i="1"/>
  <c r="T120" i="1"/>
  <c r="T188" i="1" l="1"/>
  <c r="T131" i="1"/>
  <c r="S188" i="1"/>
  <c r="S131" i="1"/>
  <c r="T159" i="1"/>
  <c r="T161" i="1"/>
  <c r="P188" i="1"/>
  <c r="P131" i="1"/>
  <c r="L196" i="1"/>
  <c r="T151" i="1"/>
  <c r="T63" i="1"/>
  <c r="P67" i="1"/>
  <c r="D200" i="1"/>
  <c r="D138" i="1"/>
  <c r="D203" i="1" s="1"/>
  <c r="L135" i="1"/>
  <c r="N196" i="1"/>
  <c r="N135" i="1"/>
  <c r="N200" i="1" s="1"/>
  <c r="Q196" i="1"/>
  <c r="Q135" i="1"/>
  <c r="Q200" i="1" s="1"/>
  <c r="L200" i="1" l="1"/>
  <c r="L138" i="1"/>
  <c r="L203" i="1" s="1"/>
  <c r="T67" i="1"/>
  <c r="S196" i="1"/>
  <c r="S135" i="1"/>
  <c r="S200" i="1" s="1"/>
  <c r="T196" i="1"/>
  <c r="T135" i="1"/>
  <c r="P196" i="1"/>
  <c r="P135" i="1"/>
  <c r="T200" i="1" l="1"/>
  <c r="T138" i="1"/>
  <c r="T70" i="1"/>
  <c r="P200" i="1"/>
  <c r="T203" i="1" l="1"/>
</calcChain>
</file>

<file path=xl/sharedStrings.xml><?xml version="1.0" encoding="utf-8"?>
<sst xmlns="http://schemas.openxmlformats.org/spreadsheetml/2006/main" count="380" uniqueCount="85">
  <si>
    <t>Current Tariffs</t>
  </si>
  <si>
    <t xml:space="preserve">First KWh Block </t>
  </si>
  <si>
    <t>Second KWh Block</t>
  </si>
  <si>
    <t>Third KWh Block</t>
  </si>
  <si>
    <t>Total Energy</t>
  </si>
  <si>
    <t>SEB-NSPI-124</t>
  </si>
  <si>
    <t xml:space="preserve">Demand </t>
  </si>
  <si>
    <t>Base Charge</t>
  </si>
  <si>
    <t>PRESENT</t>
  </si>
  <si>
    <t>Revenue</t>
  </si>
  <si>
    <t>Energy</t>
  </si>
  <si>
    <t xml:space="preserve">Per KWh </t>
  </si>
  <si>
    <t>GWHS</t>
  </si>
  <si>
    <t>GWS or</t>
  </si>
  <si>
    <t>Charge per</t>
  </si>
  <si>
    <t>Billmonths</t>
  </si>
  <si>
    <t>Base</t>
  </si>
  <si>
    <t>RATES</t>
  </si>
  <si>
    <t>in GWh</t>
  </si>
  <si>
    <t>Charge</t>
  </si>
  <si>
    <t>GVAS</t>
  </si>
  <si>
    <t>KW or KVA</t>
  </si>
  <si>
    <t>(in millions)</t>
  </si>
  <si>
    <t>FORECAST</t>
  </si>
  <si>
    <t>Above-the-line Classes</t>
  </si>
  <si>
    <t>Residential Sector</t>
  </si>
  <si>
    <t xml:space="preserve">   Non-ETS</t>
  </si>
  <si>
    <t xml:space="preserve">   ETS</t>
  </si>
  <si>
    <t>Total</t>
  </si>
  <si>
    <t>Commercial Sector</t>
  </si>
  <si>
    <t xml:space="preserve">  Small General</t>
  </si>
  <si>
    <t xml:space="preserve">  General Demand</t>
  </si>
  <si>
    <t xml:space="preserve">  Large General</t>
  </si>
  <si>
    <t xml:space="preserve">    Without Trans. Own.</t>
  </si>
  <si>
    <t xml:space="preserve">    With Trans. Own.</t>
  </si>
  <si>
    <t xml:space="preserve">    Sub-total</t>
  </si>
  <si>
    <t>Industrial Sector</t>
  </si>
  <si>
    <t xml:space="preserve">  Small Industrial</t>
  </si>
  <si>
    <t xml:space="preserve">  Medium Industrial</t>
  </si>
  <si>
    <t xml:space="preserve">  Large Industrial Firm</t>
  </si>
  <si>
    <t xml:space="preserve">  Large Industrial Interr.</t>
  </si>
  <si>
    <r>
      <t>Total Large Industrial</t>
    </r>
    <r>
      <rPr>
        <sz val="10"/>
        <rFont val="Arial"/>
        <family val="2"/>
      </rPr>
      <t xml:space="preserve"> </t>
    </r>
  </si>
  <si>
    <r>
      <t>Total Large Industrial</t>
    </r>
    <r>
      <rPr>
        <sz val="10"/>
        <rFont val="Arial"/>
        <family val="2"/>
      </rPr>
      <t xml:space="preserve"> </t>
    </r>
    <r>
      <rPr>
        <b/>
        <vertAlign val="superscript"/>
        <sz val="14"/>
        <rFont val="Arial"/>
        <family val="2"/>
      </rPr>
      <t>(1)</t>
    </r>
  </si>
  <si>
    <t xml:space="preserve">    ELI 2P-RTP</t>
  </si>
  <si>
    <t>Total Industrial</t>
  </si>
  <si>
    <t>Other</t>
  </si>
  <si>
    <t xml:space="preserve">  Municipal</t>
  </si>
  <si>
    <r>
      <t xml:space="preserve">  Unmetered</t>
    </r>
    <r>
      <rPr>
        <b/>
        <vertAlign val="superscript"/>
        <sz val="10"/>
        <rFont val="Arial"/>
        <family val="2"/>
      </rPr>
      <t>12</t>
    </r>
  </si>
  <si>
    <t xml:space="preserve">  Unmetered</t>
  </si>
  <si>
    <t>Total Above-the-line</t>
  </si>
  <si>
    <t>Below-the-line Classes</t>
  </si>
  <si>
    <t xml:space="preserve">  GRLF</t>
  </si>
  <si>
    <t xml:space="preserve">  Mersey Additional Energy</t>
  </si>
  <si>
    <t xml:space="preserve">  Mersey Contract</t>
  </si>
  <si>
    <t xml:space="preserve">  LRT</t>
  </si>
  <si>
    <t xml:space="preserve">   GRLF, AE, and Mersey Contract</t>
  </si>
  <si>
    <t xml:space="preserve">   GRLF</t>
  </si>
  <si>
    <t>LED Capital Costs</t>
  </si>
  <si>
    <t xml:space="preserve">Total </t>
  </si>
  <si>
    <r>
      <t xml:space="preserve">Total </t>
    </r>
    <r>
      <rPr>
        <b/>
        <vertAlign val="superscript"/>
        <sz val="14"/>
        <rFont val="Arial"/>
        <family val="2"/>
      </rPr>
      <t>(2)</t>
    </r>
  </si>
  <si>
    <t>Total In-Province</t>
  </si>
  <si>
    <t>Exports</t>
  </si>
  <si>
    <t>Export</t>
  </si>
  <si>
    <t>Total Electric Revenue</t>
  </si>
  <si>
    <r>
      <t>Misc. Revenues</t>
    </r>
    <r>
      <rPr>
        <b/>
        <vertAlign val="superscript"/>
        <sz val="12"/>
        <rFont val="Arial"/>
        <family val="2"/>
      </rPr>
      <t>2</t>
    </r>
  </si>
  <si>
    <t>Total Revenues</t>
  </si>
  <si>
    <t>(1) Illustrates energy for unmetered customers, as well as LED and Non-LED Streetlights</t>
  </si>
  <si>
    <t>(2) Per kWh charge is not applicable as the class is made up of a number of rates</t>
  </si>
  <si>
    <t>Appendix 6</t>
  </si>
  <si>
    <t>Proof of Revenue</t>
  </si>
  <si>
    <t>Proposed Tariffs</t>
  </si>
  <si>
    <t>Total KWHs</t>
  </si>
  <si>
    <t>SEB-NSPI-125</t>
  </si>
  <si>
    <t>PROPOSED</t>
  </si>
  <si>
    <t xml:space="preserve">   Domestic Service</t>
  </si>
  <si>
    <t xml:space="preserve">   Domestic Service Time of Day</t>
  </si>
  <si>
    <t xml:space="preserve">  General </t>
  </si>
  <si>
    <t xml:space="preserve">  Large Industrial Interruptible</t>
  </si>
  <si>
    <t xml:space="preserve">  Extra Large Industrial Interruptible</t>
  </si>
  <si>
    <t>Note:  Any differences between calculated and reported revenues are due to rounding of tariffs.</t>
  </si>
  <si>
    <t>VARIANCE</t>
  </si>
  <si>
    <t>Forecasts</t>
  </si>
  <si>
    <t>Total Large Industrial</t>
  </si>
  <si>
    <t xml:space="preserve">   GRLF and Mersey Contract</t>
  </si>
  <si>
    <t>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</si>
</sst>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&quot;$&quot;* #,##0.0000_);_(&quot;$&quot;* \(#,##0.0000\);_(&quot;$&quot;* &quot;-&quot;??_);_(@_)"/>
    <numFmt numFmtId="166" formatCode="_(&quot;$&quot;* #,##0.0_);_(&quot;$&quot;* \(#,##0.0\);_(&quot;$&quot;* &quot;-&quot;??_);_(@_)"/>
    <numFmt numFmtId="167" formatCode="_(&quot;$&quot;* #,##0.00000_);_(&quot;$&quot;* \(#,##0.00000\);_(&quot;$&quot;* &quot;-&quot;??_);_(@_)"/>
    <numFmt numFmtId="168" formatCode="_(&quot;$&quot;* #,##0.000_);_(&quot;$&quot;* \(#,##0.000\);_(&quot;$&quot;* &quot;-&quot;??_);_(@_)"/>
    <numFmt numFmtId="169" formatCode="0.0%"/>
    <numFmt numFmtId="170" formatCode="0.0"/>
    <numFmt numFmtId="171" formatCode="0.00000"/>
    <numFmt numFmtId="172" formatCode="_(&quot;$&quot;* #,##0_);_(&quot;$&quot;* \(#,##0\);_(&quot;$&quot;* &quot;-&quot;??_);_(@_)"/>
  </numFmts>
  <fonts count="2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 val="singleAccounting"/>
      <sz val="12"/>
      <name val="Arial"/>
      <family val="2"/>
    </font>
    <font>
      <b/>
      <u val="singleAccounting"/>
      <sz val="10"/>
      <name val="Arial"/>
      <family val="2"/>
    </font>
    <font>
      <b/>
      <u val="singleAccounting"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14"/>
      <name val="Arial"/>
      <family val="2"/>
    </font>
    <font>
      <u val="singleAccounting"/>
      <sz val="10"/>
      <name val="Arial"/>
      <family val="2"/>
    </font>
    <font>
      <b/>
      <vertAlign val="superscript"/>
      <sz val="10"/>
      <name val="Arial"/>
      <family val="2"/>
    </font>
    <font>
      <b/>
      <u/>
      <sz val="10"/>
      <name val="Arial"/>
      <family val="2"/>
    </font>
    <font>
      <b/>
      <u val="doubleAccounting"/>
      <sz val="14"/>
      <name val="Arial"/>
      <family val="2"/>
    </font>
    <font>
      <b/>
      <u val="doubleAccounting"/>
      <sz val="12"/>
      <name val="Arial"/>
      <family val="2"/>
    </font>
    <font>
      <b/>
      <u val="doubleAccounting"/>
      <sz val="36"/>
      <name val="Arial"/>
      <family val="2"/>
    </font>
    <font>
      <b/>
      <u val="doubleAccounting"/>
      <sz val="26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 applyFill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25" fillId="2" borderId="0">
      <alignment horizontal="right"/>
    </xf>
    <xf numFmtId="0" fontId="26" fillId="2" borderId="0">
      <alignment horizontal="right"/>
    </xf>
    <xf numFmtId="0" fontId="27" fillId="2" borderId="12"/>
    <xf numFmtId="0" fontId="27" fillId="0" borderId="0" applyBorder="0">
      <alignment horizontal="centerContinuous"/>
    </xf>
    <xf numFmtId="0" fontId="28" fillId="0" borderId="0" applyBorder="0">
      <alignment horizontal="centerContinuous"/>
    </xf>
  </cellStyleXfs>
  <cellXfs count="263">
    <xf numFmtId="0" fontId="0" fillId="0" borderId="0" xfId="0"/>
    <xf numFmtId="0" fontId="2" fillId="3" borderId="0" xfId="0" applyFont="1" applyFill="1"/>
    <xf numFmtId="164" fontId="0" fillId="3" borderId="0" xfId="1" applyNumberFormat="1" applyFont="1" applyFill="1"/>
    <xf numFmtId="165" fontId="0" fillId="3" borderId="0" xfId="2" applyNumberFormat="1" applyFont="1" applyFill="1"/>
    <xf numFmtId="166" fontId="0" fillId="3" borderId="0" xfId="2" applyNumberFormat="1" applyFont="1" applyFill="1"/>
    <xf numFmtId="0" fontId="0" fillId="3" borderId="0" xfId="0" applyFill="1"/>
    <xf numFmtId="44" fontId="0" fillId="3" borderId="0" xfId="2" applyNumberFormat="1" applyFont="1" applyFill="1"/>
    <xf numFmtId="166" fontId="2" fillId="3" borderId="0" xfId="2" applyNumberFormat="1" applyFont="1" applyFill="1"/>
    <xf numFmtId="0" fontId="3" fillId="3" borderId="1" xfId="0" applyFont="1" applyFill="1" applyBorder="1"/>
    <xf numFmtId="166" fontId="4" fillId="3" borderId="1" xfId="0" applyNumberFormat="1" applyFont="1" applyFill="1" applyBorder="1" applyAlignment="1">
      <alignment horizontal="center"/>
    </xf>
    <xf numFmtId="0" fontId="5" fillId="3" borderId="0" xfId="0" applyFont="1" applyFill="1"/>
    <xf numFmtId="0" fontId="7" fillId="3" borderId="5" xfId="0" applyFont="1" applyFill="1" applyBorder="1"/>
    <xf numFmtId="164" fontId="7" fillId="3" borderId="6" xfId="1" applyNumberFormat="1" applyFont="1" applyFill="1" applyBorder="1"/>
    <xf numFmtId="165" fontId="7" fillId="3" borderId="0" xfId="2" applyNumberFormat="1" applyFont="1" applyFill="1" applyBorder="1"/>
    <xf numFmtId="166" fontId="7" fillId="3" borderId="7" xfId="2" applyNumberFormat="1" applyFont="1" applyFill="1" applyBorder="1"/>
    <xf numFmtId="164" fontId="7" fillId="3" borderId="6" xfId="1" applyNumberFormat="1" applyFont="1" applyFill="1" applyBorder="1" applyAlignment="1"/>
    <xf numFmtId="166" fontId="7" fillId="3" borderId="7" xfId="2" applyNumberFormat="1" applyFont="1" applyFill="1" applyBorder="1" applyAlignment="1"/>
    <xf numFmtId="44" fontId="7" fillId="3" borderId="0" xfId="2" applyNumberFormat="1" applyFont="1" applyFill="1" applyBorder="1"/>
    <xf numFmtId="166" fontId="7" fillId="3" borderId="7" xfId="2" applyNumberFormat="1" applyFont="1" applyFill="1" applyBorder="1" applyAlignment="1">
      <alignment horizontal="center"/>
    </xf>
    <xf numFmtId="0" fontId="7" fillId="3" borderId="6" xfId="0" applyFont="1" applyFill="1" applyBorder="1"/>
    <xf numFmtId="0" fontId="7" fillId="3" borderId="0" xfId="0" applyFont="1" applyFill="1" applyBorder="1"/>
    <xf numFmtId="0" fontId="7" fillId="3" borderId="7" xfId="0" applyFont="1" applyFill="1" applyBorder="1"/>
    <xf numFmtId="166" fontId="7" fillId="3" borderId="5" xfId="0" applyNumberFormat="1" applyFont="1" applyFill="1" applyBorder="1" applyAlignment="1">
      <alignment horizontal="center"/>
    </xf>
    <xf numFmtId="0" fontId="7" fillId="3" borderId="0" xfId="0" applyFont="1" applyFill="1"/>
    <xf numFmtId="0" fontId="4" fillId="3" borderId="5" xfId="0" applyFont="1" applyFill="1" applyBorder="1"/>
    <xf numFmtId="44" fontId="7" fillId="3" borderId="7" xfId="2" applyFont="1" applyFill="1" applyBorder="1"/>
    <xf numFmtId="166" fontId="4" fillId="3" borderId="5" xfId="0" quotePrefix="1" applyNumberFormat="1" applyFont="1" applyFill="1" applyBorder="1" applyAlignment="1">
      <alignment horizontal="center"/>
    </xf>
    <xf numFmtId="0" fontId="7" fillId="3" borderId="1" xfId="0" applyFont="1" applyFill="1" applyBorder="1"/>
    <xf numFmtId="164" fontId="7" fillId="3" borderId="2" xfId="1" applyNumberFormat="1" applyFont="1" applyFill="1" applyBorder="1"/>
    <xf numFmtId="165" fontId="7" fillId="3" borderId="3" xfId="2" applyNumberFormat="1" applyFont="1" applyFill="1" applyBorder="1"/>
    <xf numFmtId="166" fontId="7" fillId="3" borderId="4" xfId="2" applyNumberFormat="1" applyFont="1" applyFill="1" applyBorder="1"/>
    <xf numFmtId="0" fontId="7" fillId="3" borderId="2" xfId="0" applyFont="1" applyFill="1" applyBorder="1"/>
    <xf numFmtId="0" fontId="7" fillId="3" borderId="3" xfId="0" applyFont="1" applyFill="1" applyBorder="1"/>
    <xf numFmtId="44" fontId="7" fillId="3" borderId="4" xfId="2" applyFont="1" applyFill="1" applyBorder="1"/>
    <xf numFmtId="44" fontId="7" fillId="3" borderId="3" xfId="2" applyNumberFormat="1" applyFont="1" applyFill="1" applyBorder="1"/>
    <xf numFmtId="0" fontId="7" fillId="3" borderId="4" xfId="0" applyFont="1" applyFill="1" applyBorder="1"/>
    <xf numFmtId="166" fontId="7" fillId="3" borderId="1" xfId="2" applyNumberFormat="1" applyFont="1" applyFill="1" applyBorder="1"/>
    <xf numFmtId="0" fontId="2" fillId="3" borderId="5" xfId="0" applyFont="1" applyFill="1" applyBorder="1"/>
    <xf numFmtId="164" fontId="6" fillId="3" borderId="6" xfId="1" applyNumberFormat="1" applyFont="1" applyFill="1" applyBorder="1"/>
    <xf numFmtId="167" fontId="6" fillId="3" borderId="0" xfId="2" applyNumberFormat="1" applyFont="1" applyFill="1" applyBorder="1"/>
    <xf numFmtId="166" fontId="6" fillId="3" borderId="7" xfId="2" applyNumberFormat="1" applyFont="1" applyFill="1" applyBorder="1"/>
    <xf numFmtId="44" fontId="6" fillId="3" borderId="7" xfId="2" applyFont="1" applyFill="1" applyBorder="1"/>
    <xf numFmtId="43" fontId="6" fillId="3" borderId="6" xfId="1" applyFont="1" applyFill="1" applyBorder="1"/>
    <xf numFmtId="168" fontId="6" fillId="3" borderId="0" xfId="2" applyNumberFormat="1" applyFont="1" applyFill="1" applyBorder="1"/>
    <xf numFmtId="44" fontId="6" fillId="3" borderId="0" xfId="2" applyFont="1" applyFill="1" applyBorder="1"/>
    <xf numFmtId="166" fontId="7" fillId="3" borderId="5" xfId="2" applyNumberFormat="1" applyFont="1" applyFill="1" applyBorder="1"/>
    <xf numFmtId="164" fontId="8" fillId="3" borderId="6" xfId="1" applyNumberFormat="1" applyFont="1" applyFill="1" applyBorder="1"/>
    <xf numFmtId="167" fontId="8" fillId="3" borderId="0" xfId="2" applyNumberFormat="1" applyFont="1" applyFill="1" applyBorder="1"/>
    <xf numFmtId="166" fontId="8" fillId="3" borderId="7" xfId="2" applyNumberFormat="1" applyFont="1" applyFill="1" applyBorder="1"/>
    <xf numFmtId="0" fontId="9" fillId="3" borderId="5" xfId="0" applyFont="1" applyFill="1" applyBorder="1"/>
    <xf numFmtId="168" fontId="8" fillId="3" borderId="0" xfId="2" applyNumberFormat="1" applyFont="1" applyFill="1" applyBorder="1"/>
    <xf numFmtId="44" fontId="8" fillId="3" borderId="0" xfId="2" applyFont="1" applyFill="1" applyBorder="1"/>
    <xf numFmtId="166" fontId="10" fillId="3" borderId="5" xfId="2" applyNumberFormat="1" applyFont="1" applyFill="1" applyBorder="1"/>
    <xf numFmtId="0" fontId="1" fillId="3" borderId="0" xfId="0" applyFont="1" applyFill="1"/>
    <xf numFmtId="0" fontId="7" fillId="3" borderId="8" xfId="0" applyFont="1" applyFill="1" applyBorder="1"/>
    <xf numFmtId="164" fontId="7" fillId="3" borderId="9" xfId="1" applyNumberFormat="1" applyFont="1" applyFill="1" applyBorder="1"/>
    <xf numFmtId="165" fontId="7" fillId="3" borderId="10" xfId="2" applyNumberFormat="1" applyFont="1" applyFill="1" applyBorder="1"/>
    <xf numFmtId="166" fontId="7" fillId="3" borderId="11" xfId="2" applyNumberFormat="1" applyFont="1" applyFill="1" applyBorder="1"/>
    <xf numFmtId="164" fontId="7" fillId="3" borderId="9" xfId="0" applyNumberFormat="1" applyFont="1" applyFill="1" applyBorder="1"/>
    <xf numFmtId="167" fontId="7" fillId="3" borderId="10" xfId="2" applyNumberFormat="1" applyFont="1" applyFill="1" applyBorder="1"/>
    <xf numFmtId="44" fontId="7" fillId="3" borderId="11" xfId="0" applyNumberFormat="1" applyFont="1" applyFill="1" applyBorder="1"/>
    <xf numFmtId="166" fontId="7" fillId="3" borderId="11" xfId="0" applyNumberFormat="1" applyFont="1" applyFill="1" applyBorder="1"/>
    <xf numFmtId="168" fontId="7" fillId="3" borderId="10" xfId="2" applyNumberFormat="1" applyFont="1" applyFill="1" applyBorder="1"/>
    <xf numFmtId="0" fontId="7" fillId="3" borderId="10" xfId="0" applyFont="1" applyFill="1" applyBorder="1"/>
    <xf numFmtId="166" fontId="7" fillId="3" borderId="8" xfId="2" applyNumberFormat="1" applyFont="1" applyFill="1" applyBorder="1"/>
    <xf numFmtId="165" fontId="6" fillId="3" borderId="0" xfId="2" applyNumberFormat="1" applyFont="1" applyFill="1" applyBorder="1"/>
    <xf numFmtId="0" fontId="6" fillId="3" borderId="6" xfId="0" applyFont="1" applyFill="1" applyBorder="1"/>
    <xf numFmtId="0" fontId="6" fillId="3" borderId="7" xfId="0" applyFont="1" applyFill="1" applyBorder="1"/>
    <xf numFmtId="0" fontId="6" fillId="3" borderId="0" xfId="0" applyFont="1" applyFill="1" applyBorder="1"/>
    <xf numFmtId="168" fontId="7" fillId="3" borderId="5" xfId="2" applyNumberFormat="1" applyFont="1" applyFill="1" applyBorder="1"/>
    <xf numFmtId="164" fontId="6" fillId="3" borderId="2" xfId="1" applyNumberFormat="1" applyFont="1" applyFill="1" applyBorder="1"/>
    <xf numFmtId="165" fontId="6" fillId="3" borderId="3" xfId="2" applyNumberFormat="1" applyFont="1" applyFill="1" applyBorder="1"/>
    <xf numFmtId="166" fontId="6" fillId="3" borderId="4" xfId="2" applyNumberFormat="1" applyFont="1" applyFill="1" applyBorder="1"/>
    <xf numFmtId="0" fontId="6" fillId="3" borderId="2" xfId="0" applyFont="1" applyFill="1" applyBorder="1"/>
    <xf numFmtId="167" fontId="6" fillId="3" borderId="3" xfId="2" applyNumberFormat="1" applyFont="1" applyFill="1" applyBorder="1"/>
    <xf numFmtId="0" fontId="6" fillId="3" borderId="4" xfId="0" applyFont="1" applyFill="1" applyBorder="1"/>
    <xf numFmtId="168" fontId="6" fillId="3" borderId="3" xfId="2" applyNumberFormat="1" applyFont="1" applyFill="1" applyBorder="1"/>
    <xf numFmtId="0" fontId="6" fillId="3" borderId="3" xfId="0" applyFont="1" applyFill="1" applyBorder="1"/>
    <xf numFmtId="168" fontId="7" fillId="3" borderId="1" xfId="2" applyNumberFormat="1" applyFont="1" applyFill="1" applyBorder="1"/>
    <xf numFmtId="0" fontId="1" fillId="3" borderId="5" xfId="0" applyFont="1" applyFill="1" applyBorder="1"/>
    <xf numFmtId="166" fontId="6" fillId="3" borderId="6" xfId="2" applyNumberFormat="1" applyFont="1" applyFill="1" applyBorder="1"/>
    <xf numFmtId="164" fontId="11" fillId="3" borderId="6" xfId="1" applyNumberFormat="1" applyFont="1" applyFill="1" applyBorder="1"/>
    <xf numFmtId="167" fontId="11" fillId="3" borderId="0" xfId="2" applyNumberFormat="1" applyFont="1" applyFill="1" applyBorder="1"/>
    <xf numFmtId="166" fontId="11" fillId="3" borderId="7" xfId="2" applyNumberFormat="1" applyFont="1" applyFill="1" applyBorder="1"/>
    <xf numFmtId="0" fontId="11" fillId="3" borderId="6" xfId="0" applyFont="1" applyFill="1" applyBorder="1"/>
    <xf numFmtId="0" fontId="11" fillId="3" borderId="7" xfId="0" applyFont="1" applyFill="1" applyBorder="1"/>
    <xf numFmtId="168" fontId="11" fillId="3" borderId="0" xfId="2" applyNumberFormat="1" applyFont="1" applyFill="1" applyBorder="1"/>
    <xf numFmtId="0" fontId="11" fillId="3" borderId="0" xfId="0" applyFont="1" applyFill="1" applyBorder="1"/>
    <xf numFmtId="166" fontId="12" fillId="3" borderId="5" xfId="2" applyNumberFormat="1" applyFont="1" applyFill="1" applyBorder="1"/>
    <xf numFmtId="0" fontId="13" fillId="3" borderId="0" xfId="0" applyFont="1" applyFill="1"/>
    <xf numFmtId="165" fontId="8" fillId="3" borderId="0" xfId="2" applyNumberFormat="1" applyFont="1" applyFill="1" applyBorder="1"/>
    <xf numFmtId="0" fontId="8" fillId="3" borderId="6" xfId="0" applyFont="1" applyFill="1" applyBorder="1"/>
    <xf numFmtId="0" fontId="8" fillId="3" borderId="7" xfId="0" applyFont="1" applyFill="1" applyBorder="1"/>
    <xf numFmtId="0" fontId="8" fillId="3" borderId="0" xfId="0" applyFont="1" applyFill="1" applyBorder="1"/>
    <xf numFmtId="0" fontId="7" fillId="3" borderId="9" xfId="0" applyFont="1" applyFill="1" applyBorder="1"/>
    <xf numFmtId="0" fontId="7" fillId="3" borderId="11" xfId="0" applyFont="1" applyFill="1" applyBorder="1"/>
    <xf numFmtId="164" fontId="6" fillId="3" borderId="6" xfId="0" applyNumberFormat="1" applyFont="1" applyFill="1" applyBorder="1"/>
    <xf numFmtId="164" fontId="6" fillId="3" borderId="2" xfId="0" applyNumberFormat="1" applyFont="1" applyFill="1" applyBorder="1"/>
    <xf numFmtId="164" fontId="6" fillId="3" borderId="7" xfId="2" applyNumberFormat="1" applyFont="1" applyFill="1" applyBorder="1"/>
    <xf numFmtId="164" fontId="11" fillId="3" borderId="6" xfId="0" applyNumberFormat="1" applyFont="1" applyFill="1" applyBorder="1"/>
    <xf numFmtId="164" fontId="11" fillId="3" borderId="7" xfId="2" applyNumberFormat="1" applyFont="1" applyFill="1" applyBorder="1"/>
    <xf numFmtId="43" fontId="6" fillId="3" borderId="0" xfId="0" applyNumberFormat="1" applyFont="1" applyFill="1" applyBorder="1"/>
    <xf numFmtId="167" fontId="7" fillId="3" borderId="0" xfId="2" applyNumberFormat="1" applyFont="1" applyFill="1" applyBorder="1"/>
    <xf numFmtId="0" fontId="14" fillId="3" borderId="7" xfId="0" applyFont="1" applyFill="1" applyBorder="1"/>
    <xf numFmtId="164" fontId="7" fillId="3" borderId="6" xfId="0" applyNumberFormat="1" applyFont="1" applyFill="1" applyBorder="1"/>
    <xf numFmtId="168" fontId="7" fillId="3" borderId="0" xfId="2" applyNumberFormat="1" applyFont="1" applyFill="1" applyBorder="1"/>
    <xf numFmtId="164" fontId="8" fillId="3" borderId="6" xfId="0" applyNumberFormat="1" applyFont="1" applyFill="1" applyBorder="1"/>
    <xf numFmtId="0" fontId="16" fillId="3" borderId="5" xfId="0" applyFont="1" applyFill="1" applyBorder="1"/>
    <xf numFmtId="43" fontId="7" fillId="3" borderId="9" xfId="0" applyNumberFormat="1" applyFont="1" applyFill="1" applyBorder="1"/>
    <xf numFmtId="170" fontId="7" fillId="3" borderId="9" xfId="0" applyNumberFormat="1" applyFont="1" applyFill="1" applyBorder="1"/>
    <xf numFmtId="170" fontId="7" fillId="3" borderId="11" xfId="0" applyNumberFormat="1" applyFont="1" applyFill="1" applyBorder="1"/>
    <xf numFmtId="168" fontId="7" fillId="3" borderId="0" xfId="0" applyNumberFormat="1" applyFont="1" applyFill="1" applyBorder="1"/>
    <xf numFmtId="0" fontId="4" fillId="3" borderId="1" xfId="0" applyFont="1" applyFill="1" applyBorder="1"/>
    <xf numFmtId="0" fontId="18" fillId="3" borderId="5" xfId="0" applyFont="1" applyFill="1" applyBorder="1"/>
    <xf numFmtId="168" fontId="6" fillId="3" borderId="7" xfId="2" applyNumberFormat="1" applyFont="1" applyFill="1" applyBorder="1"/>
    <xf numFmtId="166" fontId="7" fillId="3" borderId="8" xfId="0" applyNumberFormat="1" applyFont="1" applyFill="1" applyBorder="1"/>
    <xf numFmtId="166" fontId="7" fillId="3" borderId="5" xfId="0" applyNumberFormat="1" applyFont="1" applyFill="1" applyBorder="1"/>
    <xf numFmtId="164" fontId="4" fillId="3" borderId="6" xfId="1" applyNumberFormat="1" applyFont="1" applyFill="1" applyBorder="1"/>
    <xf numFmtId="167" fontId="4" fillId="3" borderId="0" xfId="2" applyNumberFormat="1" applyFont="1" applyFill="1" applyBorder="1"/>
    <xf numFmtId="166" fontId="4" fillId="3" borderId="7" xfId="2" applyNumberFormat="1" applyFont="1" applyFill="1" applyBorder="1"/>
    <xf numFmtId="168" fontId="4" fillId="3" borderId="0" xfId="2" applyNumberFormat="1" applyFont="1" applyFill="1" applyBorder="1"/>
    <xf numFmtId="165" fontId="4" fillId="3" borderId="0" xfId="2" applyNumberFormat="1" applyFont="1" applyFill="1" applyBorder="1"/>
    <xf numFmtId="166" fontId="4" fillId="3" borderId="5" xfId="2" applyNumberFormat="1" applyFont="1" applyFill="1" applyBorder="1"/>
    <xf numFmtId="0" fontId="4" fillId="3" borderId="0" xfId="0" applyFont="1" applyFill="1"/>
    <xf numFmtId="0" fontId="4" fillId="3" borderId="8" xfId="0" applyFont="1" applyFill="1" applyBorder="1"/>
    <xf numFmtId="164" fontId="19" fillId="3" borderId="9" xfId="1" applyNumberFormat="1" applyFont="1" applyFill="1" applyBorder="1"/>
    <xf numFmtId="167" fontId="19" fillId="3" borderId="10" xfId="2" applyNumberFormat="1" applyFont="1" applyFill="1" applyBorder="1"/>
    <xf numFmtId="166" fontId="19" fillId="3" borderId="11" xfId="2" applyNumberFormat="1" applyFont="1" applyFill="1" applyBorder="1"/>
    <xf numFmtId="168" fontId="19" fillId="3" borderId="10" xfId="2" applyNumberFormat="1" applyFont="1" applyFill="1" applyBorder="1"/>
    <xf numFmtId="165" fontId="19" fillId="3" borderId="10" xfId="2" applyNumberFormat="1" applyFont="1" applyFill="1" applyBorder="1"/>
    <xf numFmtId="166" fontId="19" fillId="3" borderId="8" xfId="2" applyNumberFormat="1" applyFont="1" applyFill="1" applyBorder="1"/>
    <xf numFmtId="164" fontId="19" fillId="3" borderId="6" xfId="1" applyNumberFormat="1" applyFont="1" applyFill="1" applyBorder="1"/>
    <xf numFmtId="165" fontId="19" fillId="3" borderId="0" xfId="2" applyNumberFormat="1" applyFont="1" applyFill="1" applyBorder="1"/>
    <xf numFmtId="166" fontId="19" fillId="3" borderId="7" xfId="2" applyNumberFormat="1" applyFont="1" applyFill="1" applyBorder="1"/>
    <xf numFmtId="167" fontId="19" fillId="3" borderId="0" xfId="2" applyNumberFormat="1" applyFont="1" applyFill="1" applyBorder="1"/>
    <xf numFmtId="168" fontId="19" fillId="3" borderId="0" xfId="2" applyNumberFormat="1" applyFont="1" applyFill="1" applyBorder="1"/>
    <xf numFmtId="166" fontId="19" fillId="3" borderId="5" xfId="2" applyNumberFormat="1" applyFont="1" applyFill="1" applyBorder="1"/>
    <xf numFmtId="164" fontId="20" fillId="3" borderId="6" xfId="1" applyNumberFormat="1" applyFont="1" applyFill="1" applyBorder="1"/>
    <xf numFmtId="165" fontId="20" fillId="3" borderId="0" xfId="2" applyNumberFormat="1" applyFont="1" applyFill="1" applyBorder="1"/>
    <xf numFmtId="166" fontId="20" fillId="3" borderId="7" xfId="2" applyNumberFormat="1" applyFont="1" applyFill="1" applyBorder="1"/>
    <xf numFmtId="167" fontId="20" fillId="3" borderId="0" xfId="2" applyNumberFormat="1" applyFont="1" applyFill="1" applyBorder="1"/>
    <xf numFmtId="168" fontId="20" fillId="3" borderId="0" xfId="2" applyNumberFormat="1" applyFont="1" applyFill="1" applyBorder="1"/>
    <xf numFmtId="0" fontId="2" fillId="3" borderId="0" xfId="0" applyFont="1" applyFill="1" applyBorder="1"/>
    <xf numFmtId="164" fontId="19" fillId="3" borderId="0" xfId="1" applyNumberFormat="1" applyFont="1" applyFill="1" applyBorder="1"/>
    <xf numFmtId="166" fontId="19" fillId="3" borderId="0" xfId="2" applyNumberFormat="1" applyFont="1" applyFill="1" applyBorder="1"/>
    <xf numFmtId="0" fontId="4" fillId="3" borderId="0" xfId="0" applyFont="1" applyFill="1" applyBorder="1"/>
    <xf numFmtId="165" fontId="22" fillId="3" borderId="0" xfId="2" applyNumberFormat="1" applyFont="1" applyFill="1" applyBorder="1" applyAlignment="1"/>
    <xf numFmtId="168" fontId="22" fillId="3" borderId="0" xfId="2" applyNumberFormat="1" applyFont="1" applyFill="1" applyBorder="1" applyAlignment="1"/>
    <xf numFmtId="164" fontId="6" fillId="3" borderId="0" xfId="1" applyNumberFormat="1" applyFont="1" applyFill="1"/>
    <xf numFmtId="165" fontId="6" fillId="3" borderId="0" xfId="2" applyNumberFormat="1" applyFont="1" applyFill="1"/>
    <xf numFmtId="166" fontId="6" fillId="3" borderId="0" xfId="2" applyNumberFormat="1" applyFont="1" applyFill="1"/>
    <xf numFmtId="0" fontId="6" fillId="3" borderId="0" xfId="0" applyFont="1" applyFill="1"/>
    <xf numFmtId="44" fontId="6" fillId="3" borderId="0" xfId="2" applyNumberFormat="1" applyFont="1" applyFill="1"/>
    <xf numFmtId="168" fontId="7" fillId="3" borderId="0" xfId="2" applyNumberFormat="1" applyFont="1" applyFill="1"/>
    <xf numFmtId="168" fontId="4" fillId="3" borderId="1" xfId="0" applyNumberFormat="1" applyFont="1" applyFill="1" applyBorder="1" applyAlignment="1">
      <alignment horizontal="center"/>
    </xf>
    <xf numFmtId="168" fontId="7" fillId="3" borderId="5" xfId="0" applyNumberFormat="1" applyFont="1" applyFill="1" applyBorder="1" applyAlignment="1">
      <alignment horizontal="center"/>
    </xf>
    <xf numFmtId="168" fontId="4" fillId="3" borderId="5" xfId="0" quotePrefix="1" applyNumberFormat="1" applyFont="1" applyFill="1" applyBorder="1" applyAlignment="1">
      <alignment horizontal="center"/>
    </xf>
    <xf numFmtId="168" fontId="7" fillId="3" borderId="3" xfId="2" applyNumberFormat="1" applyFont="1" applyFill="1" applyBorder="1"/>
    <xf numFmtId="171" fontId="8" fillId="3" borderId="0" xfId="0" applyNumberFormat="1" applyFont="1" applyFill="1" applyBorder="1"/>
    <xf numFmtId="171" fontId="7" fillId="3" borderId="10" xfId="0" applyNumberFormat="1" applyFont="1" applyFill="1" applyBorder="1"/>
    <xf numFmtId="171" fontId="6" fillId="3" borderId="0" xfId="0" applyNumberFormat="1" applyFont="1" applyFill="1" applyBorder="1"/>
    <xf numFmtId="171" fontId="6" fillId="3" borderId="3" xfId="0" applyNumberFormat="1" applyFont="1" applyFill="1" applyBorder="1"/>
    <xf numFmtId="164" fontId="6" fillId="3" borderId="6" xfId="2" applyNumberFormat="1" applyFont="1" applyFill="1" applyBorder="1"/>
    <xf numFmtId="171" fontId="11" fillId="3" borderId="0" xfId="0" applyNumberFormat="1" applyFont="1" applyFill="1" applyBorder="1"/>
    <xf numFmtId="167" fontId="6" fillId="3" borderId="0" xfId="0" applyNumberFormat="1" applyFont="1" applyFill="1" applyBorder="1"/>
    <xf numFmtId="10" fontId="6" fillId="3" borderId="6" xfId="3" applyNumberFormat="1" applyFont="1" applyFill="1" applyBorder="1"/>
    <xf numFmtId="171" fontId="7" fillId="3" borderId="0" xfId="0" applyNumberFormat="1" applyFont="1" applyFill="1" applyBorder="1"/>
    <xf numFmtId="167" fontId="7" fillId="3" borderId="0" xfId="0" applyNumberFormat="1" applyFont="1" applyFill="1" applyBorder="1"/>
    <xf numFmtId="169" fontId="6" fillId="3" borderId="6" xfId="3" applyNumberFormat="1" applyFont="1" applyFill="1" applyBorder="1"/>
    <xf numFmtId="172" fontId="7" fillId="3" borderId="0" xfId="2" applyNumberFormat="1" applyFont="1" applyFill="1" applyBorder="1"/>
    <xf numFmtId="166" fontId="6" fillId="3" borderId="7" xfId="0" applyNumberFormat="1" applyFont="1" applyFill="1" applyBorder="1"/>
    <xf numFmtId="167" fontId="6" fillId="3" borderId="3" xfId="0" applyNumberFormat="1" applyFont="1" applyFill="1" applyBorder="1"/>
    <xf numFmtId="167" fontId="11" fillId="3" borderId="0" xfId="0" applyNumberFormat="1" applyFont="1" applyFill="1" applyBorder="1"/>
    <xf numFmtId="167" fontId="7" fillId="3" borderId="10" xfId="0" applyNumberFormat="1" applyFont="1" applyFill="1" applyBorder="1"/>
    <xf numFmtId="164" fontId="7" fillId="3" borderId="11" xfId="2" applyNumberFormat="1" applyFont="1" applyFill="1" applyBorder="1"/>
    <xf numFmtId="171" fontId="4" fillId="3" borderId="0" xfId="2" applyNumberFormat="1" applyFont="1" applyFill="1" applyBorder="1"/>
    <xf numFmtId="171" fontId="6" fillId="3" borderId="0" xfId="2" applyNumberFormat="1" applyFont="1" applyFill="1" applyBorder="1"/>
    <xf numFmtId="171" fontId="7" fillId="3" borderId="0" xfId="2" applyNumberFormat="1" applyFont="1" applyFill="1" applyBorder="1"/>
    <xf numFmtId="171" fontId="19" fillId="3" borderId="10" xfId="2" applyNumberFormat="1" applyFont="1" applyFill="1" applyBorder="1"/>
    <xf numFmtId="0" fontId="4" fillId="3" borderId="2" xfId="0" applyFont="1" applyFill="1" applyBorder="1"/>
    <xf numFmtId="164" fontId="19" fillId="3" borderId="2" xfId="1" applyNumberFormat="1" applyFont="1" applyFill="1" applyBorder="1"/>
    <xf numFmtId="167" fontId="19" fillId="3" borderId="3" xfId="2" applyNumberFormat="1" applyFont="1" applyFill="1" applyBorder="1"/>
    <xf numFmtId="166" fontId="19" fillId="3" borderId="4" xfId="2" applyNumberFormat="1" applyFont="1" applyFill="1" applyBorder="1"/>
    <xf numFmtId="164" fontId="19" fillId="3" borderId="3" xfId="1" applyNumberFormat="1" applyFont="1" applyFill="1" applyBorder="1"/>
    <xf numFmtId="166" fontId="19" fillId="3" borderId="3" xfId="2" applyNumberFormat="1" applyFont="1" applyFill="1" applyBorder="1"/>
    <xf numFmtId="171" fontId="19" fillId="3" borderId="3" xfId="2" applyNumberFormat="1" applyFont="1" applyFill="1" applyBorder="1"/>
    <xf numFmtId="0" fontId="4" fillId="3" borderId="3" xfId="0" applyFont="1" applyFill="1" applyBorder="1"/>
    <xf numFmtId="168" fontId="19" fillId="3" borderId="3" xfId="2" applyNumberFormat="1" applyFont="1" applyFill="1" applyBorder="1"/>
    <xf numFmtId="165" fontId="19" fillId="3" borderId="3" xfId="2" applyNumberFormat="1" applyFont="1" applyFill="1" applyBorder="1"/>
    <xf numFmtId="166" fontId="19" fillId="3" borderId="1" xfId="2" applyNumberFormat="1" applyFont="1" applyFill="1" applyBorder="1"/>
    <xf numFmtId="171" fontId="19" fillId="3" borderId="0" xfId="2" applyNumberFormat="1" applyFont="1" applyFill="1" applyBorder="1"/>
    <xf numFmtId="0" fontId="4" fillId="3" borderId="6" xfId="0" applyFont="1" applyFill="1" applyBorder="1"/>
    <xf numFmtId="0" fontId="4" fillId="3" borderId="9" xfId="0" applyFont="1" applyFill="1" applyBorder="1"/>
    <xf numFmtId="164" fontId="19" fillId="3" borderId="10" xfId="1" applyNumberFormat="1" applyFont="1" applyFill="1" applyBorder="1"/>
    <xf numFmtId="166" fontId="19" fillId="3" borderId="10" xfId="2" applyNumberFormat="1" applyFont="1" applyFill="1" applyBorder="1"/>
    <xf numFmtId="0" fontId="4" fillId="3" borderId="10" xfId="0" applyFont="1" applyFill="1" applyBorder="1"/>
    <xf numFmtId="164" fontId="23" fillId="3" borderId="0" xfId="1" applyNumberFormat="1" applyFont="1" applyFill="1" applyBorder="1"/>
    <xf numFmtId="168" fontId="2" fillId="3" borderId="0" xfId="2" applyNumberFormat="1" applyFont="1" applyFill="1"/>
    <xf numFmtId="168" fontId="4" fillId="3" borderId="5" xfId="0" applyNumberFormat="1" applyFont="1" applyFill="1" applyBorder="1" applyAlignment="1">
      <alignment horizontal="center"/>
    </xf>
    <xf numFmtId="44" fontId="6" fillId="3" borderId="0" xfId="2" applyNumberFormat="1" applyFont="1" applyFill="1" applyBorder="1"/>
    <xf numFmtId="44" fontId="8" fillId="3" borderId="0" xfId="2" applyNumberFormat="1" applyFont="1" applyFill="1" applyBorder="1"/>
    <xf numFmtId="43" fontId="8" fillId="3" borderId="6" xfId="1" applyFont="1" applyFill="1" applyBorder="1"/>
    <xf numFmtId="168" fontId="10" fillId="3" borderId="5" xfId="2" applyNumberFormat="1" applyFont="1" applyFill="1" applyBorder="1"/>
    <xf numFmtId="44" fontId="7" fillId="3" borderId="10" xfId="2" applyNumberFormat="1" applyFont="1" applyFill="1" applyBorder="1"/>
    <xf numFmtId="168" fontId="7" fillId="3" borderId="8" xfId="2" applyNumberFormat="1" applyFont="1" applyFill="1" applyBorder="1"/>
    <xf numFmtId="44" fontId="6" fillId="3" borderId="3" xfId="2" applyNumberFormat="1" applyFont="1" applyFill="1" applyBorder="1"/>
    <xf numFmtId="44" fontId="11" fillId="3" borderId="0" xfId="2" applyNumberFormat="1" applyFont="1" applyFill="1" applyBorder="1"/>
    <xf numFmtId="168" fontId="12" fillId="3" borderId="5" xfId="2" applyNumberFormat="1" applyFont="1" applyFill="1" applyBorder="1"/>
    <xf numFmtId="43" fontId="6" fillId="3" borderId="6" xfId="1" applyNumberFormat="1" applyFont="1" applyFill="1" applyBorder="1"/>
    <xf numFmtId="43" fontId="11" fillId="3" borderId="6" xfId="1" applyNumberFormat="1" applyFont="1" applyFill="1" applyBorder="1"/>
    <xf numFmtId="43" fontId="7" fillId="3" borderId="6" xfId="0" applyNumberFormat="1" applyFont="1" applyFill="1" applyBorder="1"/>
    <xf numFmtId="164" fontId="6" fillId="3" borderId="9" xfId="1" applyNumberFormat="1" applyFont="1" applyFill="1" applyBorder="1"/>
    <xf numFmtId="167" fontId="6" fillId="3" borderId="10" xfId="2" applyNumberFormat="1" applyFont="1" applyFill="1" applyBorder="1"/>
    <xf numFmtId="166" fontId="6" fillId="3" borderId="11" xfId="2" applyNumberFormat="1" applyFont="1" applyFill="1" applyBorder="1"/>
    <xf numFmtId="0" fontId="6" fillId="3" borderId="9" xfId="0" applyFont="1" applyFill="1" applyBorder="1"/>
    <xf numFmtId="167" fontId="6" fillId="3" borderId="10" xfId="0" applyNumberFormat="1" applyFont="1" applyFill="1" applyBorder="1"/>
    <xf numFmtId="0" fontId="6" fillId="3" borderId="11" xfId="0" applyFont="1" applyFill="1" applyBorder="1"/>
    <xf numFmtId="0" fontId="6" fillId="3" borderId="10" xfId="0" applyFont="1" applyFill="1" applyBorder="1"/>
    <xf numFmtId="165" fontId="6" fillId="3" borderId="10" xfId="2" applyNumberFormat="1" applyFont="1" applyFill="1" applyBorder="1"/>
    <xf numFmtId="168" fontId="7" fillId="3" borderId="8" xfId="0" applyNumberFormat="1" applyFont="1" applyFill="1" applyBorder="1"/>
    <xf numFmtId="168" fontId="7" fillId="3" borderId="5" xfId="0" applyNumberFormat="1" applyFont="1" applyFill="1" applyBorder="1"/>
    <xf numFmtId="168" fontId="4" fillId="3" borderId="5" xfId="2" applyNumberFormat="1" applyFont="1" applyFill="1" applyBorder="1"/>
    <xf numFmtId="168" fontId="19" fillId="3" borderId="8" xfId="2" applyNumberFormat="1" applyFont="1" applyFill="1" applyBorder="1"/>
    <xf numFmtId="0" fontId="2" fillId="3" borderId="2" xfId="0" applyFont="1" applyFill="1" applyBorder="1"/>
    <xf numFmtId="164" fontId="0" fillId="3" borderId="2" xfId="1" applyNumberFormat="1" applyFont="1" applyFill="1" applyBorder="1"/>
    <xf numFmtId="167" fontId="0" fillId="3" borderId="3" xfId="2" applyNumberFormat="1" applyFont="1" applyFill="1" applyBorder="1"/>
    <xf numFmtId="166" fontId="0" fillId="3" borderId="4" xfId="2" applyNumberFormat="1" applyFont="1" applyFill="1" applyBorder="1"/>
    <xf numFmtId="0" fontId="0" fillId="3" borderId="3" xfId="0" applyFill="1" applyBorder="1"/>
    <xf numFmtId="167" fontId="0" fillId="3" borderId="3" xfId="0" applyNumberFormat="1" applyFill="1" applyBorder="1"/>
    <xf numFmtId="0" fontId="0" fillId="3" borderId="2" xfId="0" applyFill="1" applyBorder="1"/>
    <xf numFmtId="0" fontId="0" fillId="3" borderId="4" xfId="0" applyFill="1" applyBorder="1"/>
    <xf numFmtId="164" fontId="0" fillId="3" borderId="3" xfId="1" applyNumberFormat="1" applyFont="1" applyFill="1" applyBorder="1"/>
    <xf numFmtId="166" fontId="0" fillId="3" borderId="3" xfId="2" applyNumberFormat="1" applyFont="1" applyFill="1" applyBorder="1"/>
    <xf numFmtId="0" fontId="2" fillId="3" borderId="3" xfId="0" applyFont="1" applyFill="1" applyBorder="1"/>
    <xf numFmtId="44" fontId="0" fillId="3" borderId="3" xfId="2" applyNumberFormat="1" applyFont="1" applyFill="1" applyBorder="1"/>
    <xf numFmtId="166" fontId="2" fillId="3" borderId="1" xfId="2" applyNumberFormat="1" applyFont="1" applyFill="1" applyBorder="1"/>
    <xf numFmtId="164" fontId="0" fillId="3" borderId="6" xfId="1" applyNumberFormat="1" applyFont="1" applyFill="1" applyBorder="1"/>
    <xf numFmtId="165" fontId="0" fillId="3" borderId="0" xfId="2" applyNumberFormat="1" applyFont="1" applyFill="1" applyBorder="1"/>
    <xf numFmtId="0" fontId="0" fillId="3" borderId="0" xfId="0" applyFill="1" applyBorder="1"/>
    <xf numFmtId="167" fontId="0" fillId="3" borderId="0" xfId="0" applyNumberFormat="1" applyFill="1" applyBorder="1"/>
    <xf numFmtId="166" fontId="7" fillId="3" borderId="0" xfId="2" applyNumberFormat="1" applyFont="1" applyFill="1" applyBorder="1"/>
    <xf numFmtId="0" fontId="0" fillId="3" borderId="6" xfId="0" applyFill="1" applyBorder="1"/>
    <xf numFmtId="164" fontId="0" fillId="3" borderId="0" xfId="1" applyNumberFormat="1" applyFont="1" applyFill="1" applyBorder="1"/>
    <xf numFmtId="44" fontId="0" fillId="3" borderId="0" xfId="2" applyNumberFormat="1" applyFont="1" applyFill="1" applyBorder="1"/>
    <xf numFmtId="164" fontId="24" fillId="3" borderId="9" xfId="1" applyNumberFormat="1" applyFont="1" applyFill="1" applyBorder="1"/>
    <xf numFmtId="165" fontId="24" fillId="3" borderId="10" xfId="2" applyNumberFormat="1" applyFont="1" applyFill="1" applyBorder="1"/>
    <xf numFmtId="166" fontId="4" fillId="3" borderId="11" xfId="2" applyNumberFormat="1" applyFont="1" applyFill="1" applyBorder="1"/>
    <xf numFmtId="0" fontId="24" fillId="3" borderId="10" xfId="0" applyFont="1" applyFill="1" applyBorder="1"/>
    <xf numFmtId="167" fontId="24" fillId="3" borderId="10" xfId="0" applyNumberFormat="1" applyFont="1" applyFill="1" applyBorder="1"/>
    <xf numFmtId="166" fontId="4" fillId="3" borderId="10" xfId="2" applyNumberFormat="1" applyFont="1" applyFill="1" applyBorder="1"/>
    <xf numFmtId="0" fontId="24" fillId="3" borderId="9" xfId="0" applyFont="1" applyFill="1" applyBorder="1"/>
    <xf numFmtId="164" fontId="24" fillId="3" borderId="10" xfId="1" applyNumberFormat="1" applyFont="1" applyFill="1" applyBorder="1"/>
    <xf numFmtId="44" fontId="24" fillId="3" borderId="10" xfId="2" applyNumberFormat="1" applyFont="1" applyFill="1" applyBorder="1"/>
    <xf numFmtId="166" fontId="4" fillId="3" borderId="8" xfId="2" applyNumberFormat="1" applyFont="1" applyFill="1" applyBorder="1"/>
    <xf numFmtId="0" fontId="24" fillId="3" borderId="0" xfId="0" applyFont="1" applyFill="1"/>
    <xf numFmtId="167" fontId="0" fillId="3" borderId="0" xfId="0" applyNumberFormat="1" applyFill="1"/>
    <xf numFmtId="165" fontId="21" fillId="3" borderId="0" xfId="2" applyNumberFormat="1" applyFont="1" applyFill="1" applyBorder="1" applyAlignment="1"/>
    <xf numFmtId="168" fontId="21" fillId="3" borderId="0" xfId="2" applyNumberFormat="1" applyFont="1" applyFill="1" applyBorder="1" applyAlignment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3" borderId="2" xfId="1" applyNumberFormat="1" applyFont="1" applyFill="1" applyBorder="1" applyAlignment="1"/>
    <xf numFmtId="0" fontId="0" fillId="3" borderId="4" xfId="0" applyFill="1" applyBorder="1" applyAlignment="1"/>
  </cellXfs>
  <cellStyles count="9">
    <cellStyle name="Comma" xfId="1" builtinId="3"/>
    <cellStyle name="Currency" xfId="2" builtinId="4"/>
    <cellStyle name="Normal" xfId="0" builtinId="0"/>
    <cellStyle name="Output Amounts" xfId="4"/>
    <cellStyle name="Output Column Headings" xfId="5"/>
    <cellStyle name="Output Line Items" xfId="6"/>
    <cellStyle name="Output Report Heading" xfId="7"/>
    <cellStyle name="Output Report Title" xfId="8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ing%20and%20Rates%20-%20working%20files/Rate%20Case%202013/RD/RA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VJG\Rate%20Case%202009\RD\History%20of%20RC%20ratios%20and%20rate%20increas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 of Unit cost and rev"/>
      <sheetName val="testing"/>
      <sheetName val="Sc for UARB"/>
      <sheetName val="Details of RC calc"/>
      <sheetName val="Evidence"/>
      <sheetName val="Evidence2"/>
      <sheetName val="Revenue Analysis"/>
      <sheetName val="BI by class"/>
      <sheetName val="AAR Customers"/>
      <sheetName val="BillDetATLTestY"/>
      <sheetName val="Proof of Revenue"/>
      <sheetName val="FAM and DSM Riders"/>
      <sheetName val="Tariff Rep"/>
      <sheetName val="Rate Chrge Imbalance"/>
      <sheetName val="Unit Rev Curves"/>
      <sheetName val="RC ratio his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1"/>
      <sheetName val="Exhibit 2"/>
      <sheetName val="Long term history since 1990"/>
      <sheetName val="Ratio History"/>
    </sheetNames>
    <sheetDataSet>
      <sheetData sheetId="0"/>
      <sheetData sheetId="1"/>
      <sheetData sheetId="2"/>
      <sheetData sheetId="3">
        <row r="1">
          <cell r="A1" t="str">
            <v>REVENUE/COST RATIO HISTORY IN THE 10 YEAR PERIOD FROM 1998 TO 2007</v>
          </cell>
        </row>
        <row r="3">
          <cell r="B3" t="str">
            <v>1998 to 2002</v>
          </cell>
          <cell r="D3" t="str">
            <v>2003 to 2005</v>
          </cell>
          <cell r="F3">
            <v>2006</v>
          </cell>
          <cell r="H3">
            <v>2007</v>
          </cell>
          <cell r="J3" t="str">
            <v>10 years</v>
          </cell>
        </row>
        <row r="4">
          <cell r="B4" t="str">
            <v xml:space="preserve">The UARB's decision on Compliance Filing from December 5, 2002. </v>
          </cell>
          <cell r="D4" t="str">
            <v>The UARB's decision on March 31, 2005</v>
          </cell>
          <cell r="F4" t="str">
            <v>The UARB's decision on March 10, 2006.  (Compliance Filing)</v>
          </cell>
          <cell r="H4" t="str">
            <v>NSPI's Application from October 10th, 2006</v>
          </cell>
          <cell r="J4" t="str">
            <v>Cumulative % increse from 1998 to 2007</v>
          </cell>
        </row>
        <row r="5">
          <cell r="B5" t="str">
            <v>R/C</v>
          </cell>
          <cell r="C5" t="str">
            <v>% Increase</v>
          </cell>
          <cell r="D5" t="str">
            <v>R/C</v>
          </cell>
          <cell r="E5" t="str">
            <v>% Increase</v>
          </cell>
          <cell r="F5" t="str">
            <v>R/C</v>
          </cell>
          <cell r="G5" t="str">
            <v>% Increase</v>
          </cell>
          <cell r="H5" t="str">
            <v>R/C</v>
          </cell>
          <cell r="I5" t="str">
            <v>% Increase</v>
          </cell>
          <cell r="J5" t="str">
            <v>% Increase</v>
          </cell>
        </row>
        <row r="7">
          <cell r="A7" t="str">
            <v>Inflation</v>
          </cell>
          <cell r="C7">
            <v>0.11100837453812029</v>
          </cell>
          <cell r="E7">
            <v>9.0986338354902108E-2</v>
          </cell>
          <cell r="G7">
            <v>2.8894255309428463E-2</v>
          </cell>
          <cell r="I7">
            <v>1.9797314424237822E-2</v>
          </cell>
          <cell r="J7">
            <v>0.25068628262668868</v>
          </cell>
        </row>
        <row r="9">
          <cell r="A9" t="str">
            <v>Total In-Province Actual Sales Indexed on 1997</v>
          </cell>
          <cell r="C9">
            <v>-1.5726410384423462E-2</v>
          </cell>
          <cell r="E9">
            <v>4.0439340988517092E-2</v>
          </cell>
          <cell r="G9">
            <v>0.10746380429355984</v>
          </cell>
          <cell r="I9">
            <v>8.4997503744383307E-2</v>
          </cell>
          <cell r="J9">
            <v>0.21717423864203678</v>
          </cell>
        </row>
        <row r="10">
          <cell r="A10" t="str">
            <v>Total In-Province Actual Sales Indexed on 1998</v>
          </cell>
          <cell r="C10">
            <v>1.4668039114770881E-2</v>
          </cell>
          <cell r="E10">
            <v>4.1688111168296516E-2</v>
          </cell>
          <cell r="G10">
            <v>0.11078229541945439</v>
          </cell>
          <cell r="I10">
            <v>8.7622233659289783E-2</v>
          </cell>
          <cell r="J10">
            <v>0.25476067936181157</v>
          </cell>
        </row>
        <row r="12">
          <cell r="A12" t="str">
            <v>ABOVE-THE-LINE CLASSES</v>
          </cell>
        </row>
        <row r="13">
          <cell r="A13" t="str">
            <v xml:space="preserve"> Residential</v>
          </cell>
        </row>
        <row r="14">
          <cell r="A14" t="str">
            <v xml:space="preserve">    Residential non ETS</v>
          </cell>
        </row>
        <row r="15">
          <cell r="A15" t="str">
            <v xml:space="preserve">    Residential ETS</v>
          </cell>
        </row>
        <row r="16">
          <cell r="A16" t="str">
            <v xml:space="preserve">     Total Residential</v>
          </cell>
          <cell r="B16">
            <v>0.9823356636051972</v>
          </cell>
          <cell r="C16">
            <v>3.1199999999999894E-2</v>
          </cell>
          <cell r="D16">
            <v>0.96776083598140339</v>
          </cell>
          <cell r="E16">
            <v>6.1871648095869647E-2</v>
          </cell>
          <cell r="F16">
            <v>0.97128677676537989</v>
          </cell>
          <cell r="G16">
            <v>8.63681930599558E-2</v>
          </cell>
          <cell r="H16">
            <v>0.97889023813865073</v>
          </cell>
          <cell r="I16">
            <v>4.7056411712822266E-2</v>
          </cell>
          <cell r="J16">
            <v>0.24555254079365829</v>
          </cell>
        </row>
        <row r="17">
          <cell r="A17" t="str">
            <v xml:space="preserve"> Commercial</v>
          </cell>
        </row>
        <row r="18">
          <cell r="A18" t="str">
            <v xml:space="preserve">    Small General</v>
          </cell>
          <cell r="B18">
            <v>0.99995022696905367</v>
          </cell>
          <cell r="C18">
            <v>3.6000000000000476E-3</v>
          </cell>
          <cell r="D18">
            <v>1.0041897452294053</v>
          </cell>
          <cell r="E18">
            <v>6.1871648095869869E-2</v>
          </cell>
          <cell r="F18">
            <v>1.0077513476894904</v>
          </cell>
          <cell r="G18">
            <v>8.63681930599558E-2</v>
          </cell>
          <cell r="H18">
            <v>1.0117049703862859</v>
          </cell>
          <cell r="I18">
            <v>4.7056411712822266E-2</v>
          </cell>
          <cell r="J18">
            <v>0.2122154091742785</v>
          </cell>
        </row>
        <row r="19">
          <cell r="A19" t="str">
            <v xml:space="preserve">    General Demand</v>
          </cell>
          <cell r="B19">
            <v>1.0781330357026302</v>
          </cell>
          <cell r="C19">
            <v>0.02</v>
          </cell>
          <cell r="D19">
            <v>1.0861491814667736</v>
          </cell>
          <cell r="E19">
            <v>3.0935824047934934E-2</v>
          </cell>
          <cell r="F19">
            <v>1.0774999999999999</v>
          </cell>
          <cell r="G19">
            <v>7.6481735255417238E-2</v>
          </cell>
          <cell r="H19">
            <v>1.0707415</v>
          </cell>
          <cell r="I19">
            <v>2.0358556404515005E-2</v>
          </cell>
          <cell r="J19">
            <v>0.15502472004653933</v>
          </cell>
        </row>
        <row r="20">
          <cell r="A20" t="str">
            <v xml:space="preserve">    Large General</v>
          </cell>
          <cell r="B20">
            <v>0.94745315402343755</v>
          </cell>
          <cell r="C20">
            <v>4.4799999999999951E-2</v>
          </cell>
          <cell r="D20">
            <v>0.96746220006694439</v>
          </cell>
          <cell r="E20">
            <v>6.1871648095869869E-2</v>
          </cell>
          <cell r="F20">
            <v>0.97399999999999998</v>
          </cell>
          <cell r="G20">
            <v>9.7805961759396709E-2</v>
          </cell>
          <cell r="H20">
            <v>0.98759605490100133</v>
          </cell>
          <cell r="I20">
            <v>4.7056411712822266E-2</v>
          </cell>
          <cell r="J20">
            <v>0.27526621637133175</v>
          </cell>
        </row>
        <row r="21">
          <cell r="A21" t="str">
            <v xml:space="preserve">     Total Commercial</v>
          </cell>
          <cell r="B21">
            <v>1.060501660564958</v>
          </cell>
          <cell r="C21">
            <v>2.1800000000000042E-2</v>
          </cell>
          <cell r="D21">
            <v>1.0637281060700234</v>
          </cell>
          <cell r="E21">
            <v>3.7024234579862147E-2</v>
          </cell>
          <cell r="F21">
            <v>1.0584896806965198</v>
          </cell>
          <cell r="G21">
            <v>7.9671992270500036E-2</v>
          </cell>
          <cell r="H21">
            <v>1.0551953768771714</v>
          </cell>
          <cell r="I21">
            <v>2.5689418096511263E-2</v>
          </cell>
          <cell r="J21">
            <v>0.17344439400495903</v>
          </cell>
        </row>
        <row r="23">
          <cell r="A23" t="str">
            <v xml:space="preserve"> Residential &amp; Commercial</v>
          </cell>
          <cell r="B23">
            <v>1.0115000000000001</v>
          </cell>
          <cell r="C23">
            <v>2.750000000000008E-2</v>
          </cell>
          <cell r="D23">
            <v>1.0031518600844589</v>
          </cell>
          <cell r="E23">
            <v>5.2014574949418746E-2</v>
          </cell>
          <cell r="F23">
            <v>1.0035727157762833</v>
          </cell>
          <cell r="G23">
            <v>8.374347062465537E-2</v>
          </cell>
          <cell r="H23">
            <v>1.0067823363484358</v>
          </cell>
          <cell r="I23">
            <v>3.8766116193724276E-2</v>
          </cell>
          <cell r="J23">
            <v>0.21688028773399082</v>
          </cell>
        </row>
        <row r="25">
          <cell r="A25" t="str">
            <v xml:space="preserve"> Industrial</v>
          </cell>
        </row>
        <row r="26">
          <cell r="A26" t="str">
            <v xml:space="preserve">    Small Industrial</v>
          </cell>
          <cell r="B26">
            <v>0.98230245845066433</v>
          </cell>
          <cell r="C26">
            <v>2.6499999999999968E-2</v>
          </cell>
          <cell r="D26">
            <v>1.0161781028112025</v>
          </cell>
          <cell r="E26">
            <v>6.1871648095869869E-2</v>
          </cell>
          <cell r="F26">
            <v>1.013184089143448</v>
          </cell>
          <cell r="G26">
            <v>8.63681930599558E-2</v>
          </cell>
          <cell r="H26">
            <v>1.0219513905909989</v>
          </cell>
          <cell r="I26">
            <v>4.7056411712822266E-2</v>
          </cell>
          <cell r="J26">
            <v>0.23987556548166267</v>
          </cell>
        </row>
        <row r="27">
          <cell r="A27" t="str">
            <v xml:space="preserve">    Medium Industrial</v>
          </cell>
          <cell r="B27">
            <v>0.97959413737037226</v>
          </cell>
          <cell r="C27">
            <v>4.4799999999999951E-2</v>
          </cell>
          <cell r="D27">
            <v>1.0095883947922479</v>
          </cell>
          <cell r="E27">
            <v>6.1871648095869869E-2</v>
          </cell>
          <cell r="F27">
            <v>1.0032265834506053</v>
          </cell>
          <cell r="G27">
            <v>8.63681930599558E-2</v>
          </cell>
          <cell r="H27">
            <v>1.0132436265855396</v>
          </cell>
          <cell r="I27">
            <v>4.7056411712822266E-2</v>
          </cell>
          <cell r="J27">
            <v>0.26197953318581702</v>
          </cell>
        </row>
        <row r="28">
          <cell r="A28" t="str">
            <v xml:space="preserve">    Large Industrial</v>
          </cell>
          <cell r="B28">
            <v>0.91618155888084685</v>
          </cell>
          <cell r="C28">
            <v>4.4799999999999951E-2</v>
          </cell>
          <cell r="D28">
            <v>0.96693263700927612</v>
          </cell>
          <cell r="E28">
            <v>6.1871648095869869E-2</v>
          </cell>
          <cell r="F28">
            <v>0.96529567591878007</v>
          </cell>
          <cell r="G28">
            <v>0.12100000000000022</v>
          </cell>
          <cell r="H28">
            <v>1.0006622211181004</v>
          </cell>
          <cell r="I28">
            <v>4.7056411712822266E-2</v>
          </cell>
          <cell r="J28">
            <v>0.30220956922219644</v>
          </cell>
        </row>
        <row r="29">
          <cell r="A29" t="str">
            <v xml:space="preserve">    Extra Large Industrial</v>
          </cell>
          <cell r="H29">
            <v>0.95</v>
          </cell>
          <cell r="I29">
            <v>4.1079143517317007E-2</v>
          </cell>
          <cell r="J29">
            <v>4.1079143517317007E-2</v>
          </cell>
        </row>
        <row r="30">
          <cell r="A30" t="str">
            <v xml:space="preserve">     Total Industrial</v>
          </cell>
          <cell r="B30">
            <v>0.9420020770586901</v>
          </cell>
          <cell r="C30">
            <v>4.2300000000000004E-2</v>
          </cell>
          <cell r="D30">
            <v>0.99008795248794823</v>
          </cell>
          <cell r="E30">
            <v>6.1871648095869425E-2</v>
          </cell>
          <cell r="F30">
            <v>0.98577854408353405</v>
          </cell>
          <cell r="G30">
            <v>0.10312205224465654</v>
          </cell>
          <cell r="H30">
            <v>0.98115511019322521</v>
          </cell>
          <cell r="I30">
            <v>4.4349706764394092E-2</v>
          </cell>
          <cell r="J30">
            <v>0.27507073703409612</v>
          </cell>
        </row>
        <row r="32">
          <cell r="A32" t="str">
            <v xml:space="preserve"> Other bfr Export Sales</v>
          </cell>
        </row>
        <row r="33">
          <cell r="A33" t="str">
            <v xml:space="preserve">    Municipal</v>
          </cell>
          <cell r="B33">
            <v>0.90990122638514037</v>
          </cell>
          <cell r="C33">
            <v>3.7800000000000056E-2</v>
          </cell>
          <cell r="D33">
            <v>0.95000457637147195</v>
          </cell>
          <cell r="E33">
            <v>6.6910000000000025E-2</v>
          </cell>
          <cell r="F33">
            <v>0.97399999999999998</v>
          </cell>
          <cell r="G33">
            <v>0.12432687413326571</v>
          </cell>
          <cell r="H33">
            <v>0.97394320212504804</v>
          </cell>
          <cell r="I33">
            <v>4.7056411712822266E-2</v>
          </cell>
          <cell r="J33">
            <v>0.30347925623903826</v>
          </cell>
        </row>
        <row r="34">
          <cell r="A34" t="str">
            <v xml:space="preserve">    Unmetered</v>
          </cell>
          <cell r="B34">
            <v>1.1129600113556131</v>
          </cell>
          <cell r="C34">
            <v>0.02</v>
          </cell>
          <cell r="D34">
            <v>0.98713835089492474</v>
          </cell>
          <cell r="E34">
            <v>6.1871648095869869E-2</v>
          </cell>
          <cell r="F34">
            <v>0.98310213415321634</v>
          </cell>
          <cell r="G34">
            <v>8.63681930599558E-2</v>
          </cell>
          <cell r="H34">
            <v>0.99998872254653048</v>
          </cell>
          <cell r="I34">
            <v>-4.3016150451002821E-2</v>
          </cell>
          <cell r="J34">
            <v>0.12604007578568011</v>
          </cell>
        </row>
        <row r="35">
          <cell r="A35" t="str">
            <v xml:space="preserve">     Other before Export Sales</v>
          </cell>
          <cell r="B35">
            <v>1.0265190242278839</v>
          </cell>
          <cell r="C35">
            <v>2.6599999999999957E-2</v>
          </cell>
          <cell r="D35">
            <v>0.97255250163412177</v>
          </cell>
          <cell r="E35">
            <v>6.379915356624033E-2</v>
          </cell>
          <cell r="F35">
            <v>0.9795575553960405</v>
          </cell>
          <cell r="G35">
            <v>0.10075819478975778</v>
          </cell>
          <cell r="H35">
            <v>0.98933407127913886</v>
          </cell>
          <cell r="I35">
            <v>-8.6733191929743159E-3</v>
          </cell>
          <cell r="J35">
            <v>0.19170736318654225</v>
          </cell>
        </row>
        <row r="37">
          <cell r="A37" t="str">
            <v xml:space="preserve"> Total Above-the-line classes</v>
          </cell>
          <cell r="B37">
            <v>0.99989863433853787</v>
          </cell>
          <cell r="C37">
            <v>2.9900000000000038E-2</v>
          </cell>
          <cell r="D37">
            <v>1</v>
          </cell>
          <cell r="E37">
            <v>5.3879076300938689E-2</v>
          </cell>
          <cell r="F37">
            <v>1</v>
          </cell>
          <cell r="G37">
            <v>8.7152650118460739E-2</v>
          </cell>
          <cell r="H37">
            <v>1</v>
          </cell>
          <cell r="I37">
            <v>3.8346723205207711E-2</v>
          </cell>
          <cell r="J37">
            <v>0.22523322682724678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212"/>
  <sheetViews>
    <sheetView tabSelected="1" view="pageBreakPreview" topLeftCell="A2" zoomScale="60" zoomScaleNormal="75" workbookViewId="0">
      <pane xSplit="1" ySplit="9" topLeftCell="B11" activePane="bottomRight" state="frozen"/>
      <selection activeCell="F16" sqref="F16"/>
      <selection pane="topRight" activeCell="F16" sqref="F16"/>
      <selection pane="bottomLeft" activeCell="F16" sqref="F16"/>
      <selection pane="bottomRight" activeCell="L141" sqref="L141"/>
    </sheetView>
  </sheetViews>
  <sheetFormatPr defaultRowHeight="12.75" x14ac:dyDescent="0.2"/>
  <cols>
    <col min="1" max="1" width="52" style="1" bestFit="1" customWidth="1"/>
    <col min="2" max="2" width="17.140625" style="2" bestFit="1" customWidth="1"/>
    <col min="3" max="3" width="15.5703125" style="3" bestFit="1" customWidth="1"/>
    <col min="4" max="4" width="21.28515625" style="4" bestFit="1" customWidth="1"/>
    <col min="5" max="5" width="12.42578125" style="5" bestFit="1" customWidth="1"/>
    <col min="6" max="6" width="13.7109375" style="5" bestFit="1" customWidth="1"/>
    <col min="7" max="7" width="12.5703125" style="5" bestFit="1" customWidth="1"/>
    <col min="8" max="8" width="10.7109375" style="5" bestFit="1" customWidth="1"/>
    <col min="9" max="9" width="12.7109375" style="5" bestFit="1" customWidth="1"/>
    <col min="10" max="10" width="12.5703125" style="5" bestFit="1" customWidth="1"/>
    <col min="11" max="11" width="16.7109375" style="2" bestFit="1" customWidth="1"/>
    <col min="12" max="12" width="13.7109375" style="4" customWidth="1"/>
    <col min="13" max="13" width="32.28515625" style="1" hidden="1" customWidth="1"/>
    <col min="14" max="14" width="11.42578125" style="2" bestFit="1" customWidth="1"/>
    <col min="15" max="15" width="16.5703125" style="6" bestFit="1" customWidth="1"/>
    <col min="16" max="16" width="12.5703125" style="4" bestFit="1" customWidth="1"/>
    <col min="17" max="17" width="14.85546875" style="5" bestFit="1" customWidth="1"/>
    <col min="18" max="18" width="15.42578125" style="5" customWidth="1"/>
    <col min="19" max="19" width="14.85546875" style="5" bestFit="1" customWidth="1"/>
    <col min="20" max="20" width="19.140625" style="7" bestFit="1" customWidth="1"/>
    <col min="21" max="21" width="14.42578125" style="5" bestFit="1" customWidth="1"/>
    <col min="22" max="16384" width="9.140625" style="5"/>
  </cols>
  <sheetData>
    <row r="1" spans="1:20" ht="12.75" hidden="1" customHeight="1" x14ac:dyDescent="0.2">
      <c r="A1" s="1">
        <v>1000000</v>
      </c>
      <c r="M1" s="1">
        <v>1000000</v>
      </c>
    </row>
    <row r="2" spans="1:20" s="145" customFormat="1" ht="49.5" x14ac:dyDescent="0.9">
      <c r="A2" s="256" t="s">
        <v>68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7"/>
    </row>
    <row r="3" spans="1:20" s="123" customFormat="1" ht="20.25" x14ac:dyDescent="0.4">
      <c r="A3" s="145"/>
      <c r="B3" s="143"/>
      <c r="C3" s="132"/>
      <c r="D3" s="144"/>
      <c r="E3" s="143"/>
      <c r="F3" s="132"/>
      <c r="G3" s="144"/>
      <c r="H3" s="143"/>
      <c r="I3" s="132"/>
      <c r="J3" s="144"/>
      <c r="K3" s="143"/>
      <c r="L3" s="144"/>
      <c r="M3" s="145"/>
      <c r="N3" s="143"/>
      <c r="O3" s="132"/>
      <c r="P3" s="144"/>
      <c r="Q3" s="143"/>
      <c r="R3" s="132"/>
      <c r="S3" s="144"/>
      <c r="T3" s="135"/>
    </row>
    <row r="4" spans="1:20" s="123" customFormat="1" ht="38.25" x14ac:dyDescent="0.8">
      <c r="A4" s="146" t="s">
        <v>69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7"/>
    </row>
    <row r="5" spans="1:20" x14ac:dyDescent="0.2">
      <c r="T5" s="1"/>
    </row>
    <row r="6" spans="1:20" ht="13.5" thickBot="1" x14ac:dyDescent="0.25"/>
    <row r="7" spans="1:20" s="10" customFormat="1" ht="23.25" customHeight="1" x14ac:dyDescent="0.35">
      <c r="A7" s="8" t="s">
        <v>0</v>
      </c>
      <c r="B7" s="258" t="s">
        <v>1</v>
      </c>
      <c r="C7" s="259"/>
      <c r="D7" s="260"/>
      <c r="E7" s="258" t="s">
        <v>2</v>
      </c>
      <c r="F7" s="259"/>
      <c r="G7" s="260"/>
      <c r="H7" s="258" t="s">
        <v>3</v>
      </c>
      <c r="I7" s="259"/>
      <c r="J7" s="260"/>
      <c r="K7" s="261" t="s">
        <v>4</v>
      </c>
      <c r="L7" s="262"/>
      <c r="M7" s="8" t="s">
        <v>5</v>
      </c>
      <c r="N7" s="258" t="s">
        <v>6</v>
      </c>
      <c r="O7" s="259"/>
      <c r="P7" s="260"/>
      <c r="Q7" s="258" t="s">
        <v>7</v>
      </c>
      <c r="R7" s="259"/>
      <c r="S7" s="260"/>
      <c r="T7" s="9" t="s">
        <v>8</v>
      </c>
    </row>
    <row r="8" spans="1:20" s="23" customFormat="1" ht="25.15" customHeight="1" x14ac:dyDescent="0.25">
      <c r="A8" s="11"/>
      <c r="B8" s="12" t="s">
        <v>10</v>
      </c>
      <c r="C8" s="13" t="s">
        <v>11</v>
      </c>
      <c r="D8" s="14" t="s">
        <v>9</v>
      </c>
      <c r="E8" s="12" t="s">
        <v>10</v>
      </c>
      <c r="F8" s="13" t="s">
        <v>11</v>
      </c>
      <c r="G8" s="14" t="s">
        <v>9</v>
      </c>
      <c r="H8" s="12" t="s">
        <v>10</v>
      </c>
      <c r="I8" s="13" t="s">
        <v>11</v>
      </c>
      <c r="J8" s="14" t="s">
        <v>9</v>
      </c>
      <c r="K8" s="15" t="s">
        <v>12</v>
      </c>
      <c r="L8" s="16" t="s">
        <v>9</v>
      </c>
      <c r="M8" s="11"/>
      <c r="N8" s="12" t="s">
        <v>13</v>
      </c>
      <c r="O8" s="17" t="s">
        <v>14</v>
      </c>
      <c r="P8" s="18" t="s">
        <v>9</v>
      </c>
      <c r="Q8" s="19" t="s">
        <v>15</v>
      </c>
      <c r="R8" s="20" t="s">
        <v>16</v>
      </c>
      <c r="S8" s="21" t="s">
        <v>9</v>
      </c>
      <c r="T8" s="22" t="s">
        <v>17</v>
      </c>
    </row>
    <row r="9" spans="1:20" s="23" customFormat="1" ht="15.75" x14ac:dyDescent="0.25">
      <c r="A9" s="11"/>
      <c r="B9" s="12" t="s">
        <v>18</v>
      </c>
      <c r="C9" s="13" t="s">
        <v>19</v>
      </c>
      <c r="D9" s="14"/>
      <c r="E9" s="12" t="s">
        <v>18</v>
      </c>
      <c r="F9" s="13" t="s">
        <v>19</v>
      </c>
      <c r="G9" s="14"/>
      <c r="H9" s="12" t="s">
        <v>18</v>
      </c>
      <c r="I9" s="13" t="s">
        <v>19</v>
      </c>
      <c r="J9" s="14"/>
      <c r="K9" s="12"/>
      <c r="L9" s="14"/>
      <c r="M9" s="11"/>
      <c r="N9" s="12" t="s">
        <v>20</v>
      </c>
      <c r="O9" s="17" t="s">
        <v>21</v>
      </c>
      <c r="P9" s="14"/>
      <c r="Q9" s="19" t="s">
        <v>22</v>
      </c>
      <c r="R9" s="20" t="s">
        <v>19</v>
      </c>
      <c r="S9" s="21"/>
      <c r="T9" s="22" t="s">
        <v>23</v>
      </c>
    </row>
    <row r="10" spans="1:20" s="1" customFormat="1" ht="18.75" thickBot="1" x14ac:dyDescent="0.3">
      <c r="A10" s="24" t="s">
        <v>24</v>
      </c>
      <c r="B10" s="12">
        <v>0</v>
      </c>
      <c r="C10" s="13"/>
      <c r="D10" s="14"/>
      <c r="E10" s="19"/>
      <c r="F10" s="20"/>
      <c r="G10" s="25"/>
      <c r="H10" s="19"/>
      <c r="I10" s="20"/>
      <c r="J10" s="25"/>
      <c r="K10" s="12"/>
      <c r="L10" s="14"/>
      <c r="M10" s="24" t="s">
        <v>24</v>
      </c>
      <c r="N10" s="12"/>
      <c r="O10" s="17"/>
      <c r="P10" s="14"/>
      <c r="Q10" s="19"/>
      <c r="R10" s="20"/>
      <c r="S10" s="21"/>
      <c r="T10" s="26" t="s">
        <v>84</v>
      </c>
    </row>
    <row r="11" spans="1:20" s="1" customFormat="1" ht="15.75" x14ac:dyDescent="0.25">
      <c r="A11" s="27" t="s">
        <v>25</v>
      </c>
      <c r="B11" s="28"/>
      <c r="C11" s="29"/>
      <c r="D11" s="30"/>
      <c r="E11" s="31"/>
      <c r="F11" s="32"/>
      <c r="G11" s="33"/>
      <c r="H11" s="31"/>
      <c r="I11" s="32"/>
      <c r="J11" s="33"/>
      <c r="K11" s="28"/>
      <c r="L11" s="30"/>
      <c r="M11" s="27" t="s">
        <v>25</v>
      </c>
      <c r="N11" s="28"/>
      <c r="O11" s="34"/>
      <c r="P11" s="30"/>
      <c r="Q11" s="31"/>
      <c r="R11" s="32"/>
      <c r="S11" s="35"/>
      <c r="T11" s="36"/>
    </row>
    <row r="12" spans="1:20" ht="15.75" x14ac:dyDescent="0.25">
      <c r="A12" s="37" t="s">
        <v>26</v>
      </c>
      <c r="B12" s="38">
        <v>4031.8885090000017</v>
      </c>
      <c r="C12" s="39">
        <v>0.14251762775948554</v>
      </c>
      <c r="D12" s="40">
        <f>+B12*C12</f>
        <v>574.61518569340944</v>
      </c>
      <c r="E12" s="38"/>
      <c r="F12" s="39">
        <v>0</v>
      </c>
      <c r="G12" s="41">
        <f>+E12*F12</f>
        <v>0</v>
      </c>
      <c r="H12" s="42">
        <v>0</v>
      </c>
      <c r="I12" s="39">
        <v>0</v>
      </c>
      <c r="J12" s="41">
        <f>+H12*I12</f>
        <v>0</v>
      </c>
      <c r="K12" s="38">
        <f>+B12+E12+H12</f>
        <v>4031.8885090000017</v>
      </c>
      <c r="L12" s="40">
        <f>+D12+G12+J12</f>
        <v>574.61518569340944</v>
      </c>
      <c r="M12" s="37" t="s">
        <v>26</v>
      </c>
      <c r="N12" s="38">
        <v>0</v>
      </c>
      <c r="O12" s="43">
        <v>0</v>
      </c>
      <c r="P12" s="40">
        <v>0</v>
      </c>
      <c r="Q12" s="38">
        <v>5.1163438841739959</v>
      </c>
      <c r="R12" s="44">
        <v>10.83</v>
      </c>
      <c r="S12" s="40">
        <f>+Q12*R12</f>
        <v>55.410004265604378</v>
      </c>
      <c r="T12" s="45">
        <f>L12+P12+S12</f>
        <v>630.0251899590138</v>
      </c>
    </row>
    <row r="13" spans="1:20" s="53" customFormat="1" ht="20.25" x14ac:dyDescent="0.55000000000000004">
      <c r="A13" s="37" t="s">
        <v>27</v>
      </c>
      <c r="B13" s="46">
        <v>14.421899055864245</v>
      </c>
      <c r="C13" s="47">
        <v>0.18594619764643919</v>
      </c>
      <c r="D13" s="48">
        <f>+B13*C13</f>
        <v>2.6816972922787277</v>
      </c>
      <c r="E13" s="46">
        <v>50.289452263002055</v>
      </c>
      <c r="F13" s="47">
        <v>0.14251762775948554</v>
      </c>
      <c r="G13" s="48">
        <f>+E13*F13</f>
        <v>7.1671334378469442</v>
      </c>
      <c r="H13" s="46">
        <v>160.6297566811337</v>
      </c>
      <c r="I13" s="47">
        <v>7.3179452539357023E-2</v>
      </c>
      <c r="J13" s="48">
        <f>+H13*I13</f>
        <v>11.754797655455491</v>
      </c>
      <c r="K13" s="46">
        <f>+B13+E13+H13</f>
        <v>225.34110799999999</v>
      </c>
      <c r="L13" s="48">
        <f>+D13+G13+J13</f>
        <v>21.60362838558116</v>
      </c>
      <c r="M13" s="49" t="s">
        <v>27</v>
      </c>
      <c r="N13" s="46">
        <v>0</v>
      </c>
      <c r="O13" s="50">
        <v>0</v>
      </c>
      <c r="P13" s="48">
        <v>0</v>
      </c>
      <c r="Q13" s="46">
        <v>0.14937515985687122</v>
      </c>
      <c r="R13" s="51">
        <v>18.82</v>
      </c>
      <c r="S13" s="48">
        <f>+Q13*R13</f>
        <v>2.8112405085063163</v>
      </c>
      <c r="T13" s="52">
        <f>L13+P13+S13</f>
        <v>24.414868894087476</v>
      </c>
    </row>
    <row r="14" spans="1:20" s="1" customFormat="1" ht="16.5" thickBot="1" x14ac:dyDescent="0.3">
      <c r="A14" s="54" t="s">
        <v>28</v>
      </c>
      <c r="B14" s="55">
        <f>SUM(B12:B13)</f>
        <v>4046.310408055866</v>
      </c>
      <c r="C14" s="56"/>
      <c r="D14" s="57">
        <f>SUM(D12:D13)</f>
        <v>577.29688298568817</v>
      </c>
      <c r="E14" s="58">
        <f>SUM(E12:E13)</f>
        <v>50.289452263002055</v>
      </c>
      <c r="F14" s="59"/>
      <c r="G14" s="60">
        <f>SUM(G12:G13)</f>
        <v>7.1671334378469442</v>
      </c>
      <c r="H14" s="58">
        <f>SUM(H12:H13)</f>
        <v>160.6297566811337</v>
      </c>
      <c r="I14" s="59"/>
      <c r="J14" s="61">
        <f>SUM(J12:J13)</f>
        <v>11.754797655455491</v>
      </c>
      <c r="K14" s="55">
        <f>+B14+E14+H14</f>
        <v>4257.2296170000018</v>
      </c>
      <c r="L14" s="57">
        <f>+D14+G14+J14</f>
        <v>596.21881407899059</v>
      </c>
      <c r="M14" s="54" t="s">
        <v>28</v>
      </c>
      <c r="N14" s="55">
        <f>SUM(N12:N13)</f>
        <v>0</v>
      </c>
      <c r="O14" s="62"/>
      <c r="P14" s="57">
        <f>SUM(P12:P13)</f>
        <v>0</v>
      </c>
      <c r="Q14" s="58">
        <f>SUM(Q12:Q13)</f>
        <v>5.2657190440308668</v>
      </c>
      <c r="R14" s="63"/>
      <c r="S14" s="60">
        <f>SUM(S12:S13)</f>
        <v>58.221244774110694</v>
      </c>
      <c r="T14" s="64">
        <f>+T12+T13</f>
        <v>654.44005885310128</v>
      </c>
    </row>
    <row r="15" spans="1:20" ht="6.75" customHeight="1" thickBot="1" x14ac:dyDescent="0.3">
      <c r="A15" s="37"/>
      <c r="B15" s="38"/>
      <c r="C15" s="65"/>
      <c r="D15" s="40"/>
      <c r="E15" s="66"/>
      <c r="F15" s="39"/>
      <c r="G15" s="67"/>
      <c r="H15" s="66"/>
      <c r="I15" s="39"/>
      <c r="J15" s="67"/>
      <c r="K15" s="38"/>
      <c r="L15" s="40"/>
      <c r="M15" s="37"/>
      <c r="N15" s="38"/>
      <c r="O15" s="43"/>
      <c r="P15" s="40"/>
      <c r="Q15" s="66"/>
      <c r="R15" s="68"/>
      <c r="S15" s="67"/>
      <c r="T15" s="69"/>
    </row>
    <row r="16" spans="1:20" ht="15.75" x14ac:dyDescent="0.25">
      <c r="A16" s="27" t="s">
        <v>29</v>
      </c>
      <c r="B16" s="70"/>
      <c r="C16" s="71"/>
      <c r="D16" s="72"/>
      <c r="E16" s="73"/>
      <c r="F16" s="74"/>
      <c r="G16" s="75"/>
      <c r="H16" s="73"/>
      <c r="I16" s="74"/>
      <c r="J16" s="75"/>
      <c r="K16" s="70"/>
      <c r="L16" s="72"/>
      <c r="M16" s="27" t="s">
        <v>29</v>
      </c>
      <c r="N16" s="70"/>
      <c r="O16" s="76"/>
      <c r="P16" s="72"/>
      <c r="Q16" s="73"/>
      <c r="R16" s="77"/>
      <c r="S16" s="75"/>
      <c r="T16" s="78"/>
    </row>
    <row r="17" spans="1:21" s="53" customFormat="1" ht="15.75" x14ac:dyDescent="0.25">
      <c r="A17" s="37" t="s">
        <v>30</v>
      </c>
      <c r="B17" s="38">
        <v>39.33938542586268</v>
      </c>
      <c r="C17" s="39">
        <v>0.15111257670742723</v>
      </c>
      <c r="D17" s="40">
        <f>+B17*C17</f>
        <v>5.9446758977887191</v>
      </c>
      <c r="E17" s="38">
        <v>190.04613857413733</v>
      </c>
      <c r="F17" s="39">
        <v>0.13294483675124996</v>
      </c>
      <c r="G17" s="40">
        <f>+E17*F17</f>
        <v>25.265652867944116</v>
      </c>
      <c r="H17" s="38">
        <v>0</v>
      </c>
      <c r="I17" s="39"/>
      <c r="J17" s="40">
        <v>0</v>
      </c>
      <c r="K17" s="38">
        <f>+B17+E17+H17</f>
        <v>229.385524</v>
      </c>
      <c r="L17" s="40">
        <f>+D17+G17+J17</f>
        <v>31.210328765732836</v>
      </c>
      <c r="M17" s="37" t="s">
        <v>30</v>
      </c>
      <c r="N17" s="38">
        <v>0</v>
      </c>
      <c r="O17" s="43">
        <v>0</v>
      </c>
      <c r="P17" s="40">
        <v>0</v>
      </c>
      <c r="Q17" s="38">
        <v>0.2844032064644082</v>
      </c>
      <c r="R17" s="44">
        <v>12.65</v>
      </c>
      <c r="S17" s="40">
        <f>+Q17*R17</f>
        <v>3.5977005617747637</v>
      </c>
      <c r="T17" s="45">
        <f>L17+P17+S17</f>
        <v>34.808029327507597</v>
      </c>
    </row>
    <row r="18" spans="1:21" ht="15.75" x14ac:dyDescent="0.25">
      <c r="A18" s="37" t="s">
        <v>31</v>
      </c>
      <c r="B18" s="38">
        <v>1315.9669427487067</v>
      </c>
      <c r="C18" s="39">
        <v>0.11045186274037867</v>
      </c>
      <c r="D18" s="40">
        <f>+B18*C18</f>
        <v>145.3510001313559</v>
      </c>
      <c r="E18" s="38">
        <v>1117.0417502512933</v>
      </c>
      <c r="F18" s="39">
        <v>7.8138452347122536E-2</v>
      </c>
      <c r="G18" s="40">
        <f>+E18*F18</f>
        <v>87.283913571757026</v>
      </c>
      <c r="H18" s="38">
        <v>0</v>
      </c>
      <c r="I18" s="39"/>
      <c r="J18" s="40">
        <v>0</v>
      </c>
      <c r="K18" s="38">
        <f>+B18+E18+H18</f>
        <v>2433.0086929999998</v>
      </c>
      <c r="L18" s="40">
        <f>+D18+G18+J18</f>
        <v>232.63491370311294</v>
      </c>
      <c r="M18" s="37" t="s">
        <v>31</v>
      </c>
      <c r="N18" s="38">
        <v>7.0414287284337052</v>
      </c>
      <c r="O18" s="43">
        <v>10.344413518521471</v>
      </c>
      <c r="P18" s="40">
        <f>+N18*O18</f>
        <v>72.839450528115066</v>
      </c>
      <c r="Q18" s="42">
        <v>0</v>
      </c>
      <c r="R18" s="44">
        <v>0</v>
      </c>
      <c r="S18" s="40">
        <v>0</v>
      </c>
      <c r="T18" s="45">
        <f>L18+P18+S18</f>
        <v>305.47436423122804</v>
      </c>
      <c r="U18" s="53"/>
    </row>
    <row r="19" spans="1:21" ht="15.75" x14ac:dyDescent="0.25">
      <c r="A19" s="37" t="s">
        <v>32</v>
      </c>
      <c r="B19" s="38"/>
      <c r="C19" s="39"/>
      <c r="D19" s="40"/>
      <c r="E19" s="66"/>
      <c r="F19" s="39"/>
      <c r="G19" s="67"/>
      <c r="H19" s="66"/>
      <c r="I19" s="39"/>
      <c r="J19" s="67"/>
      <c r="K19" s="38"/>
      <c r="L19" s="40"/>
      <c r="M19" s="37" t="s">
        <v>32</v>
      </c>
      <c r="N19" s="38"/>
      <c r="O19" s="43"/>
      <c r="P19" s="40"/>
      <c r="Q19" s="66"/>
      <c r="R19" s="68"/>
      <c r="S19" s="67"/>
      <c r="T19" s="45"/>
      <c r="U19" s="53"/>
    </row>
    <row r="20" spans="1:21" ht="15.75" x14ac:dyDescent="0.25">
      <c r="A20" s="79" t="s">
        <v>33</v>
      </c>
      <c r="B20" s="38">
        <v>249.74173999999999</v>
      </c>
      <c r="C20" s="39">
        <v>7.849107263928215E-2</v>
      </c>
      <c r="D20" s="40">
        <f>+B20*C20</f>
        <v>19.602497055400715</v>
      </c>
      <c r="E20" s="80"/>
      <c r="F20" s="39"/>
      <c r="G20" s="40"/>
      <c r="H20" s="38"/>
      <c r="I20" s="39"/>
      <c r="J20" s="40"/>
      <c r="K20" s="38">
        <f>+B20+E20+H20</f>
        <v>249.74173999999999</v>
      </c>
      <c r="L20" s="40">
        <f>+D20+G20+J20</f>
        <v>19.602497055400715</v>
      </c>
      <c r="M20" s="79" t="s">
        <v>33</v>
      </c>
      <c r="N20" s="38">
        <v>0.51909875127673333</v>
      </c>
      <c r="O20" s="43">
        <v>13.046264717922389</v>
      </c>
      <c r="P20" s="40">
        <f>+N20*O20</f>
        <v>6.7722997238992155</v>
      </c>
      <c r="Q20" s="42"/>
      <c r="R20" s="44"/>
      <c r="S20" s="40"/>
      <c r="T20" s="45">
        <f>L20+P20+S20</f>
        <v>26.374796779299931</v>
      </c>
      <c r="U20" s="53"/>
    </row>
    <row r="21" spans="1:21" s="89" customFormat="1" ht="15.75" x14ac:dyDescent="0.25">
      <c r="A21" s="79" t="s">
        <v>34</v>
      </c>
      <c r="B21" s="81">
        <v>137.21443898053505</v>
      </c>
      <c r="C21" s="82">
        <f>+C20</f>
        <v>7.849107263928215E-2</v>
      </c>
      <c r="D21" s="83">
        <f>+B21*C21</f>
        <v>10.770108497179525</v>
      </c>
      <c r="E21" s="84"/>
      <c r="F21" s="82"/>
      <c r="G21" s="85"/>
      <c r="H21" s="84"/>
      <c r="I21" s="82"/>
      <c r="J21" s="85"/>
      <c r="K21" s="81">
        <f>+B21+E21+H21</f>
        <v>137.21443898053505</v>
      </c>
      <c r="L21" s="83">
        <f>+D21+G21+J21</f>
        <v>10.770108497179525</v>
      </c>
      <c r="M21" s="79" t="s">
        <v>34</v>
      </c>
      <c r="N21" s="81">
        <v>0.33641497005431908</v>
      </c>
      <c r="O21" s="86">
        <v>12.726264717922389</v>
      </c>
      <c r="P21" s="83">
        <f>+N21*O21</f>
        <v>4.2813059639831978</v>
      </c>
      <c r="Q21" s="84"/>
      <c r="R21" s="87"/>
      <c r="S21" s="85"/>
      <c r="T21" s="88">
        <f>L21+P21+S21</f>
        <v>15.051414461162722</v>
      </c>
      <c r="U21" s="53"/>
    </row>
    <row r="22" spans="1:21" ht="20.25" x14ac:dyDescent="0.55000000000000004">
      <c r="A22" s="37" t="s">
        <v>35</v>
      </c>
      <c r="B22" s="46">
        <f>SUM(B20:B21)</f>
        <v>386.95617898053501</v>
      </c>
      <c r="C22" s="90"/>
      <c r="D22" s="48">
        <f>SUM(D20:D21)</f>
        <v>30.372605552580239</v>
      </c>
      <c r="E22" s="91"/>
      <c r="F22" s="47"/>
      <c r="G22" s="92"/>
      <c r="H22" s="91"/>
      <c r="I22" s="47"/>
      <c r="J22" s="92"/>
      <c r="K22" s="46">
        <f>+B22+E22+H22</f>
        <v>386.95617898053501</v>
      </c>
      <c r="L22" s="48">
        <f>+D22+G22+J22</f>
        <v>30.372605552580239</v>
      </c>
      <c r="M22" s="49" t="s">
        <v>35</v>
      </c>
      <c r="N22" s="46">
        <f>SUM(N20:N21)</f>
        <v>0.85551372133105241</v>
      </c>
      <c r="O22" s="50"/>
      <c r="P22" s="48">
        <f>SUM(P20:P21)</f>
        <v>11.053605687882413</v>
      </c>
      <c r="Q22" s="91"/>
      <c r="R22" s="93"/>
      <c r="S22" s="92"/>
      <c r="T22" s="52">
        <f>+T20+T21</f>
        <v>41.426211240462649</v>
      </c>
      <c r="U22" s="53"/>
    </row>
    <row r="23" spans="1:21" ht="6.6" customHeight="1" x14ac:dyDescent="0.25">
      <c r="A23" s="37"/>
      <c r="B23" s="38"/>
      <c r="C23" s="65"/>
      <c r="D23" s="40"/>
      <c r="E23" s="66"/>
      <c r="F23" s="39"/>
      <c r="G23" s="67"/>
      <c r="H23" s="66"/>
      <c r="I23" s="39"/>
      <c r="J23" s="67"/>
      <c r="K23" s="38"/>
      <c r="L23" s="40"/>
      <c r="M23" s="37"/>
      <c r="N23" s="38"/>
      <c r="O23" s="43"/>
      <c r="P23" s="40"/>
      <c r="Q23" s="66"/>
      <c r="R23" s="68"/>
      <c r="S23" s="67"/>
      <c r="T23" s="45"/>
      <c r="U23" s="53"/>
    </row>
    <row r="24" spans="1:21" s="1" customFormat="1" ht="16.5" thickBot="1" x14ac:dyDescent="0.3">
      <c r="A24" s="54" t="s">
        <v>28</v>
      </c>
      <c r="B24" s="55">
        <f>+B17+B18+B22</f>
        <v>1742.2625071551045</v>
      </c>
      <c r="C24" s="56"/>
      <c r="D24" s="57">
        <f>+D17+D18+D22</f>
        <v>181.66828158172487</v>
      </c>
      <c r="E24" s="58">
        <f>+E17+E18+E22</f>
        <v>1307.0878888254306</v>
      </c>
      <c r="F24" s="59"/>
      <c r="G24" s="57">
        <f>+G17+G18+G22</f>
        <v>112.54956643970114</v>
      </c>
      <c r="H24" s="94"/>
      <c r="I24" s="59"/>
      <c r="J24" s="95"/>
      <c r="K24" s="55">
        <f>+B24+E24+H24</f>
        <v>3049.3503959805348</v>
      </c>
      <c r="L24" s="57">
        <f>+D24+G24+J24</f>
        <v>294.21784802142599</v>
      </c>
      <c r="M24" s="54" t="s">
        <v>28</v>
      </c>
      <c r="N24" s="55">
        <f>+N17+N18+N22</f>
        <v>7.896942449764758</v>
      </c>
      <c r="O24" s="62"/>
      <c r="P24" s="57">
        <f>+P17+P18+P22</f>
        <v>83.893056215997476</v>
      </c>
      <c r="Q24" s="58">
        <f>+Q17+Q18+Q22</f>
        <v>0.2844032064644082</v>
      </c>
      <c r="R24" s="63"/>
      <c r="S24" s="57">
        <f>+S17+S18+S22</f>
        <v>3.5977005617747637</v>
      </c>
      <c r="T24" s="64">
        <f>+T17+T18+T22</f>
        <v>381.70860479919827</v>
      </c>
      <c r="U24" s="53"/>
    </row>
    <row r="25" spans="1:21" ht="5.25" customHeight="1" thickBot="1" x14ac:dyDescent="0.3">
      <c r="A25" s="37"/>
      <c r="B25" s="38"/>
      <c r="C25" s="65"/>
      <c r="D25" s="40"/>
      <c r="E25" s="96"/>
      <c r="F25" s="39"/>
      <c r="G25" s="40"/>
      <c r="H25" s="66"/>
      <c r="I25" s="39"/>
      <c r="J25" s="67"/>
      <c r="K25" s="38"/>
      <c r="L25" s="40"/>
      <c r="M25" s="37"/>
      <c r="N25" s="38"/>
      <c r="O25" s="43"/>
      <c r="P25" s="40"/>
      <c r="Q25" s="96"/>
      <c r="R25" s="68"/>
      <c r="S25" s="40"/>
      <c r="T25" s="69"/>
      <c r="U25" s="53"/>
    </row>
    <row r="26" spans="1:21" ht="15.75" x14ac:dyDescent="0.25">
      <c r="A26" s="27" t="s">
        <v>36</v>
      </c>
      <c r="B26" s="70"/>
      <c r="C26" s="71"/>
      <c r="D26" s="72"/>
      <c r="E26" s="97"/>
      <c r="F26" s="74"/>
      <c r="G26" s="72"/>
      <c r="H26" s="73"/>
      <c r="I26" s="74"/>
      <c r="J26" s="75"/>
      <c r="K26" s="70"/>
      <c r="L26" s="72"/>
      <c r="M26" s="27" t="s">
        <v>36</v>
      </c>
      <c r="N26" s="70"/>
      <c r="O26" s="76"/>
      <c r="P26" s="72"/>
      <c r="Q26" s="97"/>
      <c r="R26" s="77"/>
      <c r="S26" s="72"/>
      <c r="T26" s="78"/>
      <c r="U26" s="53"/>
    </row>
    <row r="27" spans="1:21" s="53" customFormat="1" ht="15.75" x14ac:dyDescent="0.25">
      <c r="A27" s="37" t="s">
        <v>37</v>
      </c>
      <c r="B27" s="38">
        <v>176.77619217126352</v>
      </c>
      <c r="C27" s="39">
        <v>9.9981886432689918E-2</v>
      </c>
      <c r="D27" s="40">
        <f>+B27*C27</f>
        <v>17.674417169670637</v>
      </c>
      <c r="E27" s="38">
        <v>83.48647382873645</v>
      </c>
      <c r="F27" s="39">
        <v>7.6368789589460279E-2</v>
      </c>
      <c r="G27" s="40">
        <f>+E27*F27</f>
        <v>6.3757609533927564</v>
      </c>
      <c r="H27" s="38"/>
      <c r="I27" s="39"/>
      <c r="J27" s="40"/>
      <c r="K27" s="38">
        <f>+B27+E27+H27</f>
        <v>260.26266599999997</v>
      </c>
      <c r="L27" s="40">
        <f>+D27+G27+J27</f>
        <v>24.050178123063393</v>
      </c>
      <c r="M27" s="37" t="s">
        <v>37</v>
      </c>
      <c r="N27" s="38">
        <v>1.0111001554852026</v>
      </c>
      <c r="O27" s="43">
        <v>7.6439984856324292</v>
      </c>
      <c r="P27" s="40">
        <f>+N27*O27</f>
        <v>7.7288480573516027</v>
      </c>
      <c r="Q27" s="38">
        <v>260.26266599999997</v>
      </c>
      <c r="R27" s="44"/>
      <c r="S27" s="40"/>
      <c r="T27" s="45">
        <f>L27+P27+S27</f>
        <v>31.779026180414995</v>
      </c>
    </row>
    <row r="28" spans="1:21" s="53" customFormat="1" ht="15.75" x14ac:dyDescent="0.25">
      <c r="A28" s="37" t="s">
        <v>38</v>
      </c>
      <c r="B28" s="38">
        <v>512.81038799999999</v>
      </c>
      <c r="C28" s="39">
        <v>7.1266462130872968E-2</v>
      </c>
      <c r="D28" s="40">
        <f>+B28*C28</f>
        <v>36.546182096720273</v>
      </c>
      <c r="E28" s="38"/>
      <c r="F28" s="39"/>
      <c r="G28" s="40"/>
      <c r="H28" s="38"/>
      <c r="I28" s="39"/>
      <c r="J28" s="40"/>
      <c r="K28" s="38">
        <f>+B28+E28+H28</f>
        <v>512.81038799999999</v>
      </c>
      <c r="L28" s="40">
        <f>+D28+G28+J28</f>
        <v>36.546182096720273</v>
      </c>
      <c r="M28" s="37" t="s">
        <v>38</v>
      </c>
      <c r="N28" s="38">
        <v>1.4477083686021961</v>
      </c>
      <c r="O28" s="43">
        <v>12.303728701881816</v>
      </c>
      <c r="P28" s="40">
        <f>+N28*O28</f>
        <v>17.812211006725342</v>
      </c>
      <c r="Q28" s="42"/>
      <c r="R28" s="44"/>
      <c r="S28" s="40"/>
      <c r="T28" s="45">
        <f>L28+P28+S28</f>
        <v>54.358393103445614</v>
      </c>
    </row>
    <row r="29" spans="1:21" s="53" customFormat="1" ht="15.75" x14ac:dyDescent="0.25">
      <c r="A29" s="37" t="s">
        <v>39</v>
      </c>
      <c r="B29" s="38"/>
      <c r="C29" s="39"/>
      <c r="D29" s="40"/>
      <c r="E29" s="38"/>
      <c r="F29" s="39"/>
      <c r="G29" s="40"/>
      <c r="H29" s="38"/>
      <c r="I29" s="39"/>
      <c r="J29" s="40"/>
      <c r="K29" s="38"/>
      <c r="L29" s="40"/>
      <c r="M29" s="37" t="s">
        <v>39</v>
      </c>
      <c r="N29" s="38"/>
      <c r="O29" s="43"/>
      <c r="P29" s="40"/>
      <c r="Q29" s="42"/>
      <c r="R29" s="44"/>
      <c r="S29" s="40"/>
      <c r="T29" s="45"/>
    </row>
    <row r="30" spans="1:21" s="53" customFormat="1" ht="15.75" x14ac:dyDescent="0.25">
      <c r="A30" s="79" t="s">
        <v>33</v>
      </c>
      <c r="B30" s="38">
        <v>54.069437200890583</v>
      </c>
      <c r="C30" s="39">
        <v>7.0483448857916686E-2</v>
      </c>
      <c r="D30" s="40">
        <f>+B30*C30</f>
        <v>3.8110004117253093</v>
      </c>
      <c r="E30" s="38"/>
      <c r="F30" s="39"/>
      <c r="G30" s="40"/>
      <c r="H30" s="38"/>
      <c r="I30" s="39"/>
      <c r="J30" s="40"/>
      <c r="K30" s="38">
        <f>+B30+E30+H30</f>
        <v>54.069437200890583</v>
      </c>
      <c r="L30" s="40">
        <f>+D30+G30+J30</f>
        <v>3.8110004117253093</v>
      </c>
      <c r="M30" s="79" t="s">
        <v>33</v>
      </c>
      <c r="N30" s="38">
        <v>0.13882840715124947</v>
      </c>
      <c r="O30" s="43">
        <v>11.586765419185282</v>
      </c>
      <c r="P30" s="40">
        <f>+N30*O30</f>
        <v>1.608572187180672</v>
      </c>
      <c r="Q30" s="42"/>
      <c r="R30" s="44"/>
      <c r="S30" s="40"/>
      <c r="T30" s="45">
        <f>L30+P30+S30</f>
        <v>5.4195725989059813</v>
      </c>
    </row>
    <row r="31" spans="1:21" s="89" customFormat="1" ht="15.75" x14ac:dyDescent="0.25">
      <c r="A31" s="79" t="s">
        <v>34</v>
      </c>
      <c r="B31" s="81">
        <v>174.60036099999999</v>
      </c>
      <c r="C31" s="82">
        <f>+C30</f>
        <v>7.0483448857916686E-2</v>
      </c>
      <c r="D31" s="83">
        <f>+B31*C31</f>
        <v>12.306435615117291</v>
      </c>
      <c r="E31" s="84"/>
      <c r="F31" s="82"/>
      <c r="G31" s="85"/>
      <c r="H31" s="84"/>
      <c r="I31" s="82"/>
      <c r="J31" s="85"/>
      <c r="K31" s="81">
        <f>+B31+E31+H31</f>
        <v>174.60036099999999</v>
      </c>
      <c r="L31" s="83">
        <f>+D31+G31+J31</f>
        <v>12.306435615117291</v>
      </c>
      <c r="M31" s="79" t="s">
        <v>34</v>
      </c>
      <c r="N31" s="81">
        <v>0.27830349308754049</v>
      </c>
      <c r="O31" s="86">
        <v>11.266765419185282</v>
      </c>
      <c r="P31" s="83">
        <f>+N31*O31</f>
        <v>3.1355801719571712</v>
      </c>
      <c r="Q31" s="84"/>
      <c r="R31" s="87"/>
      <c r="S31" s="85"/>
      <c r="T31" s="88">
        <f>L31+P31+S31</f>
        <v>15.442015787074462</v>
      </c>
      <c r="U31" s="53"/>
    </row>
    <row r="32" spans="1:21" s="53" customFormat="1" ht="15.75" x14ac:dyDescent="0.25">
      <c r="A32" s="37" t="s">
        <v>35</v>
      </c>
      <c r="B32" s="38">
        <f>SUM(B30:B31)</f>
        <v>228.66979820089057</v>
      </c>
      <c r="C32" s="39"/>
      <c r="D32" s="40">
        <f>SUM(D30:D31)</f>
        <v>16.117436026842601</v>
      </c>
      <c r="E32" s="38"/>
      <c r="F32" s="39"/>
      <c r="G32" s="40"/>
      <c r="H32" s="38"/>
      <c r="I32" s="39"/>
      <c r="J32" s="40"/>
      <c r="K32" s="38">
        <f>+B32+E32+H32</f>
        <v>228.66979820089057</v>
      </c>
      <c r="L32" s="40">
        <f>+D32+G32+J32</f>
        <v>16.117436026842601</v>
      </c>
      <c r="M32" s="37" t="s">
        <v>35</v>
      </c>
      <c r="N32" s="38">
        <f>SUM(N30:N31)</f>
        <v>0.41713190023878999</v>
      </c>
      <c r="O32" s="43"/>
      <c r="P32" s="40">
        <f>SUM(P30:P31)</f>
        <v>4.7441523591378427</v>
      </c>
      <c r="Q32" s="42"/>
      <c r="R32" s="44"/>
      <c r="S32" s="40"/>
      <c r="T32" s="45">
        <f>+T30+T31</f>
        <v>20.861588385980443</v>
      </c>
    </row>
    <row r="33" spans="1:21" ht="15.75" x14ac:dyDescent="0.25">
      <c r="A33" s="37" t="s">
        <v>40</v>
      </c>
      <c r="B33" s="38"/>
      <c r="C33" s="39"/>
      <c r="D33" s="40"/>
      <c r="E33" s="96"/>
      <c r="F33" s="39"/>
      <c r="G33" s="40"/>
      <c r="H33" s="66"/>
      <c r="I33" s="39"/>
      <c r="J33" s="67"/>
      <c r="K33" s="38"/>
      <c r="L33" s="40"/>
      <c r="M33" s="37" t="s">
        <v>40</v>
      </c>
      <c r="N33" s="38"/>
      <c r="O33" s="43"/>
      <c r="P33" s="40"/>
      <c r="Q33" s="96"/>
      <c r="R33" s="68"/>
      <c r="S33" s="40"/>
      <c r="T33" s="45"/>
      <c r="U33" s="53"/>
    </row>
    <row r="34" spans="1:21" ht="15.75" x14ac:dyDescent="0.25">
      <c r="A34" s="79" t="s">
        <v>33</v>
      </c>
      <c r="B34" s="38">
        <v>197.774478792</v>
      </c>
      <c r="C34" s="39">
        <v>7.0483448857916686E-2</v>
      </c>
      <c r="D34" s="40">
        <f>+B34*C34</f>
        <v>13.939827361337061</v>
      </c>
      <c r="E34" s="96"/>
      <c r="F34" s="39"/>
      <c r="G34" s="40"/>
      <c r="H34" s="66"/>
      <c r="I34" s="39"/>
      <c r="J34" s="67"/>
      <c r="K34" s="38">
        <f>+B34+E34+H34</f>
        <v>197.774478792</v>
      </c>
      <c r="L34" s="40">
        <f>+D34+G34+J34</f>
        <v>13.939827361337061</v>
      </c>
      <c r="M34" s="79" t="s">
        <v>33</v>
      </c>
      <c r="N34" s="38">
        <v>0.50889346269409153</v>
      </c>
      <c r="O34" s="43">
        <v>8.1567654191852821</v>
      </c>
      <c r="P34" s="98">
        <f>+N34*O34</f>
        <v>4.1509245985526215</v>
      </c>
      <c r="Q34" s="96"/>
      <c r="R34" s="68"/>
      <c r="S34" s="40"/>
      <c r="T34" s="45">
        <f>L34+P34+S34</f>
        <v>18.090751959889683</v>
      </c>
      <c r="U34" s="53"/>
    </row>
    <row r="35" spans="1:21" s="89" customFormat="1" ht="15.75" x14ac:dyDescent="0.25">
      <c r="A35" s="79" t="s">
        <v>34</v>
      </c>
      <c r="B35" s="81">
        <v>495.32785147330929</v>
      </c>
      <c r="C35" s="82">
        <f>+C34</f>
        <v>7.0483448857916686E-2</v>
      </c>
      <c r="D35" s="83">
        <f>+B35*C35</f>
        <v>34.912415287220746</v>
      </c>
      <c r="E35" s="99"/>
      <c r="F35" s="82"/>
      <c r="G35" s="83"/>
      <c r="H35" s="84"/>
      <c r="I35" s="82"/>
      <c r="J35" s="85"/>
      <c r="K35" s="81">
        <f>+B35+E35+H35</f>
        <v>495.32785147330929</v>
      </c>
      <c r="L35" s="83">
        <f>+D35+G35+J35</f>
        <v>34.912415287220746</v>
      </c>
      <c r="M35" s="79" t="s">
        <v>34</v>
      </c>
      <c r="N35" s="81">
        <v>1.0848905584408921</v>
      </c>
      <c r="O35" s="86">
        <v>7.8367654191852818</v>
      </c>
      <c r="P35" s="100">
        <f>+N35*O35</f>
        <v>8.5020328119901922</v>
      </c>
      <c r="Q35" s="99"/>
      <c r="R35" s="87"/>
      <c r="S35" s="83"/>
      <c r="T35" s="88">
        <f>L35+P35+S35</f>
        <v>43.414448099210937</v>
      </c>
      <c r="U35" s="53"/>
    </row>
    <row r="36" spans="1:21" ht="15.75" x14ac:dyDescent="0.25">
      <c r="A36" s="37" t="s">
        <v>35</v>
      </c>
      <c r="B36" s="38">
        <f>SUM(B34:B35)</f>
        <v>693.10233026530932</v>
      </c>
      <c r="C36" s="39"/>
      <c r="D36" s="40">
        <f>SUM(D34:D35)</f>
        <v>48.852242648557805</v>
      </c>
      <c r="E36" s="96"/>
      <c r="F36" s="39"/>
      <c r="G36" s="40"/>
      <c r="H36" s="66"/>
      <c r="I36" s="39"/>
      <c r="J36" s="67"/>
      <c r="K36" s="38">
        <f>+B36+E36+H36</f>
        <v>693.10233026530932</v>
      </c>
      <c r="L36" s="40">
        <f>+D36+G36+J36</f>
        <v>48.852242648557805</v>
      </c>
      <c r="M36" s="37" t="s">
        <v>35</v>
      </c>
      <c r="N36" s="38">
        <f>SUM(N34:N35)</f>
        <v>1.5937840211349836</v>
      </c>
      <c r="O36" s="43"/>
      <c r="P36" s="98">
        <f>SUM(P34:P35)</f>
        <v>12.652957410542815</v>
      </c>
      <c r="Q36" s="42"/>
      <c r="R36" s="101"/>
      <c r="S36" s="40"/>
      <c r="T36" s="45">
        <f>+T34+T35</f>
        <v>61.505200059100616</v>
      </c>
      <c r="U36" s="53"/>
    </row>
    <row r="37" spans="1:21" s="1" customFormat="1" ht="21" x14ac:dyDescent="0.25">
      <c r="A37" s="37" t="s">
        <v>41</v>
      </c>
      <c r="B37" s="12">
        <f>+B32+B36</f>
        <v>921.77212846619989</v>
      </c>
      <c r="C37" s="102"/>
      <c r="D37" s="14">
        <f>+D32+D36</f>
        <v>64.969678675400402</v>
      </c>
      <c r="E37" s="19"/>
      <c r="F37" s="102"/>
      <c r="G37" s="21"/>
      <c r="H37" s="19"/>
      <c r="I37" s="102"/>
      <c r="J37" s="103">
        <v>1</v>
      </c>
      <c r="K37" s="12">
        <f>+K32+K36</f>
        <v>921.77212846619989</v>
      </c>
      <c r="L37" s="14">
        <f>+L32+L36</f>
        <v>64.969678675400402</v>
      </c>
      <c r="M37" s="37" t="s">
        <v>42</v>
      </c>
      <c r="N37" s="104">
        <f>+N32+N36</f>
        <v>2.0109159213737735</v>
      </c>
      <c r="O37" s="105"/>
      <c r="P37" s="14">
        <f>+P32+P36</f>
        <v>17.397109769680657</v>
      </c>
      <c r="Q37" s="19"/>
      <c r="R37" s="20"/>
      <c r="S37" s="21"/>
      <c r="T37" s="45">
        <f>L37+P37+S37</f>
        <v>82.366788445081056</v>
      </c>
      <c r="U37" s="53"/>
    </row>
    <row r="38" spans="1:21" ht="5.45" customHeight="1" x14ac:dyDescent="0.25">
      <c r="A38" s="37"/>
      <c r="B38" s="38"/>
      <c r="C38" s="39"/>
      <c r="D38" s="40"/>
      <c r="E38" s="66"/>
      <c r="F38" s="39"/>
      <c r="G38" s="67"/>
      <c r="H38" s="66"/>
      <c r="I38" s="39"/>
      <c r="J38" s="67"/>
      <c r="K38" s="38"/>
      <c r="L38" s="40"/>
      <c r="M38" s="37"/>
      <c r="N38" s="38"/>
      <c r="O38" s="43"/>
      <c r="P38" s="40"/>
      <c r="Q38" s="66"/>
      <c r="R38" s="68"/>
      <c r="S38" s="67"/>
      <c r="T38" s="45"/>
      <c r="U38" s="53"/>
    </row>
    <row r="39" spans="1:21" ht="17.25" x14ac:dyDescent="0.35">
      <c r="A39" s="37" t="s">
        <v>43</v>
      </c>
      <c r="B39" s="46">
        <v>0</v>
      </c>
      <c r="C39" s="47">
        <v>6.7374189495159845E-2</v>
      </c>
      <c r="D39" s="48">
        <f>+B39*C39</f>
        <v>0</v>
      </c>
      <c r="E39" s="106"/>
      <c r="F39" s="47"/>
      <c r="G39" s="48"/>
      <c r="H39" s="91"/>
      <c r="I39" s="47"/>
      <c r="J39" s="92"/>
      <c r="K39" s="46">
        <f>+B39+E39+H39</f>
        <v>0</v>
      </c>
      <c r="L39" s="48">
        <f>+D39+G39+J39</f>
        <v>0</v>
      </c>
      <c r="M39" s="107" t="s">
        <v>33</v>
      </c>
      <c r="N39" s="38">
        <v>2.7269760000000001</v>
      </c>
      <c r="O39" s="43">
        <v>0</v>
      </c>
      <c r="P39" s="40">
        <f>+N39*O39</f>
        <v>0</v>
      </c>
      <c r="Q39" s="106">
        <v>0</v>
      </c>
      <c r="R39" s="51">
        <v>20700</v>
      </c>
      <c r="S39" s="48">
        <f>+Q39*R39</f>
        <v>0</v>
      </c>
      <c r="T39" s="45">
        <f>L39+P39+S39</f>
        <v>0</v>
      </c>
      <c r="U39" s="53"/>
    </row>
    <row r="40" spans="1:21" ht="10.15" customHeight="1" x14ac:dyDescent="0.35">
      <c r="A40" s="37"/>
      <c r="B40" s="46"/>
      <c r="C40" s="47"/>
      <c r="D40" s="48"/>
      <c r="E40" s="106"/>
      <c r="F40" s="47"/>
      <c r="G40" s="48"/>
      <c r="H40" s="91"/>
      <c r="I40" s="47"/>
      <c r="J40" s="92"/>
      <c r="K40" s="46"/>
      <c r="L40" s="48"/>
      <c r="M40" s="107"/>
      <c r="N40" s="46"/>
      <c r="O40" s="50"/>
      <c r="P40" s="48"/>
      <c r="Q40" s="106"/>
      <c r="R40" s="51"/>
      <c r="S40" s="48"/>
      <c r="T40" s="45"/>
      <c r="U40" s="53"/>
    </row>
    <row r="41" spans="1:21" s="1" customFormat="1" ht="16.5" thickBot="1" x14ac:dyDescent="0.3">
      <c r="A41" s="54" t="s">
        <v>44</v>
      </c>
      <c r="B41" s="55">
        <f>+B27+B28+B37+B39</f>
        <v>1611.3587086374632</v>
      </c>
      <c r="C41" s="59"/>
      <c r="D41" s="57">
        <f>+D27+D28+D37+D39</f>
        <v>119.19027794179131</v>
      </c>
      <c r="E41" s="108">
        <f>+E27+E28+E37+E39</f>
        <v>83.48647382873645</v>
      </c>
      <c r="F41" s="59"/>
      <c r="G41" s="57">
        <f>+G27+G28+G37+G39</f>
        <v>6.3757609533927564</v>
      </c>
      <c r="H41" s="94"/>
      <c r="I41" s="59"/>
      <c r="J41" s="95"/>
      <c r="K41" s="55">
        <f>+K27+K28+K37+K39</f>
        <v>1694.8451824661997</v>
      </c>
      <c r="L41" s="57">
        <f>+L27+L28+L37+L39</f>
        <v>125.56603889518406</v>
      </c>
      <c r="M41" s="54" t="e">
        <f>+M27+M28+M37+M39</f>
        <v>#VALUE!</v>
      </c>
      <c r="N41" s="58">
        <f>+N27+N28+N37+N39</f>
        <v>7.1967004454611718</v>
      </c>
      <c r="O41" s="62"/>
      <c r="P41" s="57">
        <f>+P27+P28+P37+P39</f>
        <v>42.938168833757601</v>
      </c>
      <c r="Q41" s="109">
        <f>+Q27+Q28+Q37+Q39</f>
        <v>260.26266599999997</v>
      </c>
      <c r="R41" s="63"/>
      <c r="S41" s="110">
        <f>+S27+S28+S37+S39</f>
        <v>0</v>
      </c>
      <c r="T41" s="64">
        <f>L41+P41+S41</f>
        <v>168.50420772894165</v>
      </c>
      <c r="U41" s="53"/>
    </row>
    <row r="42" spans="1:21" ht="6" customHeight="1" thickBot="1" x14ac:dyDescent="0.3">
      <c r="A42" s="37"/>
      <c r="B42" s="38"/>
      <c r="C42" s="39"/>
      <c r="D42" s="40"/>
      <c r="E42" s="66"/>
      <c r="F42" s="39"/>
      <c r="G42" s="67"/>
      <c r="H42" s="66"/>
      <c r="I42" s="39"/>
      <c r="J42" s="67"/>
      <c r="K42" s="38"/>
      <c r="L42" s="40"/>
      <c r="M42" s="37"/>
      <c r="N42" s="38"/>
      <c r="O42" s="43"/>
      <c r="P42" s="40"/>
      <c r="Q42" s="66"/>
      <c r="R42" s="68"/>
      <c r="S42" s="67"/>
      <c r="T42" s="69"/>
      <c r="U42" s="53"/>
    </row>
    <row r="43" spans="1:21" ht="15.75" x14ac:dyDescent="0.25">
      <c r="A43" s="27" t="s">
        <v>45</v>
      </c>
      <c r="B43" s="70"/>
      <c r="C43" s="74"/>
      <c r="D43" s="72"/>
      <c r="E43" s="73"/>
      <c r="F43" s="74"/>
      <c r="G43" s="75"/>
      <c r="H43" s="73"/>
      <c r="I43" s="74"/>
      <c r="J43" s="75"/>
      <c r="K43" s="70"/>
      <c r="L43" s="72"/>
      <c r="M43" s="27" t="s">
        <v>45</v>
      </c>
      <c r="N43" s="70"/>
      <c r="O43" s="76"/>
      <c r="P43" s="72"/>
      <c r="Q43" s="73"/>
      <c r="R43" s="77"/>
      <c r="S43" s="75"/>
      <c r="T43" s="78"/>
      <c r="U43" s="53"/>
    </row>
    <row r="44" spans="1:21" ht="15.75" x14ac:dyDescent="0.25">
      <c r="A44" s="37" t="s">
        <v>46</v>
      </c>
      <c r="B44" s="38"/>
      <c r="C44" s="39"/>
      <c r="D44" s="40"/>
      <c r="E44" s="66"/>
      <c r="F44" s="39"/>
      <c r="G44" s="67"/>
      <c r="H44" s="66"/>
      <c r="I44" s="39"/>
      <c r="J44" s="67"/>
      <c r="K44" s="38"/>
      <c r="L44" s="40"/>
      <c r="M44" s="37" t="s">
        <v>46</v>
      </c>
      <c r="N44" s="38"/>
      <c r="O44" s="43"/>
      <c r="P44" s="40"/>
      <c r="Q44" s="66"/>
      <c r="R44" s="68"/>
      <c r="S44" s="67"/>
      <c r="T44" s="69"/>
      <c r="U44" s="53"/>
    </row>
    <row r="45" spans="1:21" ht="15.75" x14ac:dyDescent="0.25">
      <c r="A45" s="79" t="s">
        <v>33</v>
      </c>
      <c r="B45" s="38">
        <v>117.65539096198492</v>
      </c>
      <c r="C45" s="39">
        <v>7.3682457844546953E-2</v>
      </c>
      <c r="D45" s="40">
        <f>+B45*C45</f>
        <v>8.669138384740144</v>
      </c>
      <c r="E45" s="66"/>
      <c r="F45" s="39"/>
      <c r="G45" s="67"/>
      <c r="H45" s="66"/>
      <c r="I45" s="39"/>
      <c r="J45" s="67"/>
      <c r="K45" s="38">
        <f>+B45+E45+H45</f>
        <v>117.65539096198492</v>
      </c>
      <c r="L45" s="40">
        <f>+D45+G45+J45</f>
        <v>8.669138384740144</v>
      </c>
      <c r="M45" s="79" t="s">
        <v>33</v>
      </c>
      <c r="N45" s="38">
        <v>0.33023960825835147</v>
      </c>
      <c r="O45" s="43">
        <v>12.163001571763619</v>
      </c>
      <c r="P45" s="40">
        <f>+N45*O45</f>
        <v>4.0167048743049305</v>
      </c>
      <c r="Q45" s="66"/>
      <c r="R45" s="68"/>
      <c r="S45" s="67"/>
      <c r="T45" s="45">
        <f>L45+P45+S45</f>
        <v>12.685843259045075</v>
      </c>
      <c r="U45" s="53"/>
    </row>
    <row r="46" spans="1:21" s="89" customFormat="1" ht="15.75" x14ac:dyDescent="0.25">
      <c r="A46" s="79" t="s">
        <v>34</v>
      </c>
      <c r="B46" s="81">
        <v>74.073924300000002</v>
      </c>
      <c r="C46" s="82">
        <f>+C45</f>
        <v>7.3682457844546953E-2</v>
      </c>
      <c r="D46" s="83">
        <f>+B46*C46</f>
        <v>5.4579488046149125</v>
      </c>
      <c r="E46" s="84"/>
      <c r="F46" s="82"/>
      <c r="G46" s="85"/>
      <c r="H46" s="84"/>
      <c r="I46" s="82"/>
      <c r="J46" s="85"/>
      <c r="K46" s="81">
        <f>+B46+E46+H46</f>
        <v>74.073924300000002</v>
      </c>
      <c r="L46" s="83">
        <f>+D46+G46+J46</f>
        <v>5.4579488046149125</v>
      </c>
      <c r="M46" s="79" t="s">
        <v>34</v>
      </c>
      <c r="N46" s="81">
        <v>0.18901963686097234</v>
      </c>
      <c r="O46" s="86">
        <v>11.843001571763619</v>
      </c>
      <c r="P46" s="83">
        <f>+N46*O46</f>
        <v>2.2385598564386839</v>
      </c>
      <c r="Q46" s="84"/>
      <c r="R46" s="87"/>
      <c r="S46" s="85"/>
      <c r="T46" s="88">
        <f>L46+P46+S46</f>
        <v>7.6965086610535964</v>
      </c>
    </row>
    <row r="47" spans="1:21" ht="15.75" x14ac:dyDescent="0.25">
      <c r="A47" s="37" t="s">
        <v>35</v>
      </c>
      <c r="B47" s="38">
        <f>SUM(B45:B46)</f>
        <v>191.72931526198494</v>
      </c>
      <c r="C47" s="39"/>
      <c r="D47" s="40">
        <f>SUM(D45:D46)</f>
        <v>14.127087189355056</v>
      </c>
      <c r="E47" s="66"/>
      <c r="F47" s="39"/>
      <c r="G47" s="67"/>
      <c r="H47" s="66"/>
      <c r="I47" s="39"/>
      <c r="J47" s="67"/>
      <c r="K47" s="38">
        <f>+B47+E47+H47</f>
        <v>191.72931526198494</v>
      </c>
      <c r="L47" s="40">
        <f>+D47+G47+J47</f>
        <v>14.127087189355056</v>
      </c>
      <c r="M47" s="37" t="s">
        <v>35</v>
      </c>
      <c r="N47" s="38">
        <f>SUM(N45:N46)</f>
        <v>0.51925924511932386</v>
      </c>
      <c r="O47" s="43"/>
      <c r="P47" s="40">
        <f>SUM(P45:P46)</f>
        <v>6.2552647307436144</v>
      </c>
      <c r="Q47" s="66"/>
      <c r="R47" s="68"/>
      <c r="S47" s="67"/>
      <c r="T47" s="45">
        <f>+T45+T46</f>
        <v>20.382351920098671</v>
      </c>
    </row>
    <row r="48" spans="1:21" s="89" customFormat="1" ht="15.75" x14ac:dyDescent="0.25">
      <c r="A48" s="37" t="s">
        <v>47</v>
      </c>
      <c r="B48" s="81">
        <v>97.812659999999994</v>
      </c>
      <c r="C48" s="82">
        <v>0.23596517466204725</v>
      </c>
      <c r="D48" s="83">
        <f>+B48*C48</f>
        <v>23.080381401059441</v>
      </c>
      <c r="E48" s="84"/>
      <c r="F48" s="82"/>
      <c r="G48" s="85"/>
      <c r="H48" s="84"/>
      <c r="I48" s="82"/>
      <c r="J48" s="85"/>
      <c r="K48" s="81">
        <f>+B48+E48+H48</f>
        <v>97.812659999999994</v>
      </c>
      <c r="L48" s="83">
        <f>+D48+G48+J48</f>
        <v>23.080381401059441</v>
      </c>
      <c r="M48" s="37" t="s">
        <v>48</v>
      </c>
      <c r="N48" s="81"/>
      <c r="O48" s="86"/>
      <c r="P48" s="83"/>
      <c r="Q48" s="84"/>
      <c r="R48" s="87"/>
      <c r="S48" s="85"/>
      <c r="T48" s="88">
        <f>L48+P48+S48</f>
        <v>23.080381401059441</v>
      </c>
    </row>
    <row r="49" spans="1:20" s="1" customFormat="1" ht="16.5" thickBot="1" x14ac:dyDescent="0.3">
      <c r="A49" s="54" t="s">
        <v>28</v>
      </c>
      <c r="B49" s="55">
        <f>+B47+B48</f>
        <v>289.54197526198493</v>
      </c>
      <c r="C49" s="59"/>
      <c r="D49" s="57">
        <f>+D47+D48</f>
        <v>37.207468590414493</v>
      </c>
      <c r="E49" s="94"/>
      <c r="F49" s="59"/>
      <c r="G49" s="95"/>
      <c r="H49" s="94"/>
      <c r="I49" s="59"/>
      <c r="J49" s="95"/>
      <c r="K49" s="55">
        <f>+B49+E49+H49</f>
        <v>289.54197526198493</v>
      </c>
      <c r="L49" s="57">
        <f>+D49+G49+J49</f>
        <v>37.207468590414493</v>
      </c>
      <c r="M49" s="54" t="s">
        <v>28</v>
      </c>
      <c r="N49" s="55">
        <f>+N47+N48</f>
        <v>0.51925924511932386</v>
      </c>
      <c r="O49" s="62"/>
      <c r="P49" s="57">
        <f>+P47+P48</f>
        <v>6.2552647307436144</v>
      </c>
      <c r="Q49" s="94"/>
      <c r="R49" s="63"/>
      <c r="S49" s="95"/>
      <c r="T49" s="64">
        <f>+T47+T48</f>
        <v>43.462733321158112</v>
      </c>
    </row>
    <row r="50" spans="1:20" ht="15" customHeight="1" x14ac:dyDescent="0.25">
      <c r="A50" s="37"/>
      <c r="B50" s="38"/>
      <c r="C50" s="39"/>
      <c r="D50" s="40"/>
      <c r="E50" s="66"/>
      <c r="F50" s="39"/>
      <c r="G50" s="67"/>
      <c r="H50" s="66"/>
      <c r="I50" s="39"/>
      <c r="J50" s="67"/>
      <c r="K50" s="38"/>
      <c r="L50" s="40"/>
      <c r="M50" s="37"/>
      <c r="N50" s="38"/>
      <c r="O50" s="43"/>
      <c r="P50" s="40"/>
      <c r="Q50" s="66"/>
      <c r="R50" s="68"/>
      <c r="S50" s="67"/>
      <c r="T50" s="45"/>
    </row>
    <row r="51" spans="1:20" ht="15.75" x14ac:dyDescent="0.25">
      <c r="A51" s="11" t="s">
        <v>49</v>
      </c>
      <c r="B51" s="12">
        <f>+B14+B24+B41+B49</f>
        <v>7689.473599110418</v>
      </c>
      <c r="C51" s="102"/>
      <c r="D51" s="14">
        <f>+D14+D24+D41+D49</f>
        <v>915.36291109961883</v>
      </c>
      <c r="E51" s="104">
        <f>+E14+E24+E41+E49</f>
        <v>1440.8638149171691</v>
      </c>
      <c r="F51" s="102"/>
      <c r="G51" s="14">
        <f>+G14+G24+G41+G49</f>
        <v>126.09246083094084</v>
      </c>
      <c r="H51" s="104">
        <f>+H14+H24+H41+H49</f>
        <v>160.6297566811337</v>
      </c>
      <c r="I51" s="102"/>
      <c r="J51" s="14">
        <f>+J14+J24+J41+J49</f>
        <v>11.754797655455491</v>
      </c>
      <c r="K51" s="12">
        <f>+B51+E51+H51</f>
        <v>9290.96717070872</v>
      </c>
      <c r="L51" s="14">
        <f>+D51+G51+J51</f>
        <v>1053.2101695860151</v>
      </c>
      <c r="M51" s="11" t="s">
        <v>49</v>
      </c>
      <c r="N51" s="104">
        <f>+N14+N24+N41+N49</f>
        <v>15.612902140345254</v>
      </c>
      <c r="O51" s="111"/>
      <c r="P51" s="14">
        <f>+P14+P24+P41+P49</f>
        <v>133.08648978049868</v>
      </c>
      <c r="Q51" s="104">
        <f>+Q14+Q24+Q41+Q49</f>
        <v>265.81278825049526</v>
      </c>
      <c r="R51" s="20"/>
      <c r="S51" s="14">
        <f>+S14+S24+S41+S49</f>
        <v>61.818945335885459</v>
      </c>
      <c r="T51" s="45">
        <f>L51+P51+S51</f>
        <v>1248.1156047023992</v>
      </c>
    </row>
    <row r="52" spans="1:20" ht="6" customHeight="1" thickBot="1" x14ac:dyDescent="0.3">
      <c r="A52" s="37"/>
      <c r="B52" s="38"/>
      <c r="C52" s="39"/>
      <c r="D52" s="40"/>
      <c r="E52" s="66"/>
      <c r="F52" s="39"/>
      <c r="G52" s="67"/>
      <c r="H52" s="66"/>
      <c r="I52" s="39"/>
      <c r="J52" s="67"/>
      <c r="K52" s="38"/>
      <c r="L52" s="40"/>
      <c r="M52" s="37"/>
      <c r="N52" s="38"/>
      <c r="O52" s="43"/>
      <c r="P52" s="40"/>
      <c r="Q52" s="66"/>
      <c r="R52" s="68"/>
      <c r="S52" s="67"/>
      <c r="T52" s="45"/>
    </row>
    <row r="53" spans="1:20" ht="18" x14ac:dyDescent="0.25">
      <c r="A53" s="112" t="s">
        <v>50</v>
      </c>
      <c r="B53" s="70"/>
      <c r="C53" s="74"/>
      <c r="D53" s="72"/>
      <c r="E53" s="73"/>
      <c r="F53" s="74"/>
      <c r="G53" s="75"/>
      <c r="H53" s="73"/>
      <c r="I53" s="74"/>
      <c r="J53" s="75"/>
      <c r="K53" s="70"/>
      <c r="L53" s="72"/>
      <c r="M53" s="112" t="s">
        <v>50</v>
      </c>
      <c r="N53" s="70"/>
      <c r="O53" s="76"/>
      <c r="P53" s="72"/>
      <c r="Q53" s="73"/>
      <c r="R53" s="77"/>
      <c r="S53" s="75"/>
      <c r="T53" s="36"/>
    </row>
    <row r="54" spans="1:20" ht="18" x14ac:dyDescent="0.25">
      <c r="A54" s="37" t="s">
        <v>51</v>
      </c>
      <c r="B54" s="38">
        <v>18.814682999999999</v>
      </c>
      <c r="C54" s="39">
        <f>+D54/B54</f>
        <v>5.6957749434311492E-2</v>
      </c>
      <c r="D54" s="40">
        <v>1.071642</v>
      </c>
      <c r="E54" s="66"/>
      <c r="F54" s="39"/>
      <c r="G54" s="67"/>
      <c r="H54" s="66"/>
      <c r="I54" s="39"/>
      <c r="J54" s="67"/>
      <c r="K54" s="38">
        <f>+B54+E54+H54</f>
        <v>18.814682999999999</v>
      </c>
      <c r="L54" s="40">
        <f>+D54+G54+J54</f>
        <v>1.071642</v>
      </c>
      <c r="M54" s="24"/>
      <c r="N54" s="38"/>
      <c r="O54" s="43"/>
      <c r="P54" s="40"/>
      <c r="Q54" s="66"/>
      <c r="R54" s="68"/>
      <c r="S54" s="67"/>
      <c r="T54" s="45">
        <f>L54+P54+S54</f>
        <v>1.071642</v>
      </c>
    </row>
    <row r="55" spans="1:20" ht="18" x14ac:dyDescent="0.25">
      <c r="A55" s="37" t="s">
        <v>52</v>
      </c>
      <c r="B55" s="38">
        <v>178.92</v>
      </c>
      <c r="C55" s="39">
        <f>+D55/B55</f>
        <v>5.7240001117818025E-2</v>
      </c>
      <c r="D55" s="40">
        <v>10.241381000000001</v>
      </c>
      <c r="E55" s="66"/>
      <c r="F55" s="39"/>
      <c r="G55" s="67"/>
      <c r="H55" s="66"/>
      <c r="I55" s="39"/>
      <c r="J55" s="67"/>
      <c r="K55" s="38">
        <f>+B55+E55+H55</f>
        <v>178.92</v>
      </c>
      <c r="L55" s="40">
        <f>+D55+G55+J55</f>
        <v>10.241381000000001</v>
      </c>
      <c r="M55" s="24"/>
      <c r="N55" s="38"/>
      <c r="O55" s="43"/>
      <c r="P55" s="40"/>
      <c r="Q55" s="66"/>
      <c r="R55" s="68"/>
      <c r="S55" s="67"/>
      <c r="T55" s="45">
        <f>L55+P55+S55</f>
        <v>10.241381000000001</v>
      </c>
    </row>
    <row r="56" spans="1:20" ht="18" x14ac:dyDescent="0.25">
      <c r="A56" s="37" t="s">
        <v>53</v>
      </c>
      <c r="B56" s="38">
        <v>189</v>
      </c>
      <c r="C56" s="39">
        <f>+D56/B56</f>
        <v>5.1758259259259261E-2</v>
      </c>
      <c r="D56" s="40">
        <v>9.782311</v>
      </c>
      <c r="E56" s="66"/>
      <c r="F56" s="39"/>
      <c r="G56" s="67"/>
      <c r="H56" s="66"/>
      <c r="I56" s="39"/>
      <c r="J56" s="67"/>
      <c r="K56" s="38">
        <f>+B56+E56+H56</f>
        <v>189</v>
      </c>
      <c r="L56" s="40">
        <f>+D56+G56+J56</f>
        <v>9.782311</v>
      </c>
      <c r="M56" s="24"/>
      <c r="N56" s="38"/>
      <c r="O56" s="43"/>
      <c r="P56" s="40"/>
      <c r="Q56" s="66"/>
      <c r="R56" s="68"/>
      <c r="S56" s="67"/>
      <c r="T56" s="45">
        <f>L56+P56+S56</f>
        <v>9.782311</v>
      </c>
    </row>
    <row r="57" spans="1:20" ht="22.5" x14ac:dyDescent="0.55000000000000004">
      <c r="A57" s="37" t="s">
        <v>54</v>
      </c>
      <c r="B57" s="46">
        <v>322.08000299999998</v>
      </c>
      <c r="C57" s="47">
        <f>+D57/B57</f>
        <v>6.7859999988884756E-2</v>
      </c>
      <c r="D57" s="48">
        <v>21.856349000000002</v>
      </c>
      <c r="E57" s="66"/>
      <c r="F57" s="39"/>
      <c r="G57" s="67"/>
      <c r="H57" s="66"/>
      <c r="I57" s="39"/>
      <c r="J57" s="67"/>
      <c r="K57" s="46">
        <f>+B57+E57+H57</f>
        <v>322.08000299999998</v>
      </c>
      <c r="L57" s="48">
        <f>+D57+G57+J57</f>
        <v>21.856349000000002</v>
      </c>
      <c r="M57" s="24"/>
      <c r="N57" s="38"/>
      <c r="O57" s="43"/>
      <c r="P57" s="40"/>
      <c r="Q57" s="66"/>
      <c r="R57" s="68"/>
      <c r="S57" s="67"/>
      <c r="T57" s="52">
        <f>L57+P57+S57</f>
        <v>21.856349000000002</v>
      </c>
    </row>
    <row r="58" spans="1:20" s="89" customFormat="1" ht="15.75" x14ac:dyDescent="0.25">
      <c r="A58" s="37" t="s">
        <v>55</v>
      </c>
      <c r="B58" s="38">
        <v>708.81468599999994</v>
      </c>
      <c r="C58" s="39">
        <f>+D58/B58</f>
        <v>6.059649136558664E-2</v>
      </c>
      <c r="D58" s="40">
        <v>42.951683000000003</v>
      </c>
      <c r="E58" s="84"/>
      <c r="F58" s="82"/>
      <c r="G58" s="85"/>
      <c r="H58" s="84"/>
      <c r="I58" s="82"/>
      <c r="J58" s="85"/>
      <c r="K58" s="38">
        <f>+B58+E58+H58</f>
        <v>708.81468599999994</v>
      </c>
      <c r="L58" s="40">
        <f>+D58+G58+J58</f>
        <v>42.951683000000003</v>
      </c>
      <c r="M58" s="113" t="s">
        <v>56</v>
      </c>
      <c r="N58" s="81"/>
      <c r="O58" s="86"/>
      <c r="P58" s="83"/>
      <c r="Q58" s="84"/>
      <c r="R58" s="87"/>
      <c r="S58" s="85"/>
      <c r="T58" s="45">
        <f>L58+P58+S58</f>
        <v>42.951683000000003</v>
      </c>
    </row>
    <row r="59" spans="1:20" s="89" customFormat="1" ht="15.75" x14ac:dyDescent="0.25">
      <c r="A59" s="37"/>
      <c r="B59" s="38"/>
      <c r="C59" s="39"/>
      <c r="D59" s="114"/>
      <c r="E59" s="84"/>
      <c r="F59" s="82"/>
      <c r="G59" s="85"/>
      <c r="H59" s="84"/>
      <c r="I59" s="82"/>
      <c r="J59" s="85"/>
      <c r="K59" s="38"/>
      <c r="L59" s="40"/>
      <c r="M59" s="113"/>
      <c r="N59" s="81"/>
      <c r="O59" s="86"/>
      <c r="P59" s="83"/>
      <c r="Q59" s="84"/>
      <c r="R59" s="87"/>
      <c r="S59" s="85"/>
      <c r="T59" s="45"/>
    </row>
    <row r="60" spans="1:20" s="89" customFormat="1" ht="15.75" x14ac:dyDescent="0.25">
      <c r="A60" s="37" t="s">
        <v>57</v>
      </c>
      <c r="B60" s="38"/>
      <c r="C60" s="39"/>
      <c r="D60" s="40">
        <v>4.2598659999999997</v>
      </c>
      <c r="E60" s="84"/>
      <c r="F60" s="82"/>
      <c r="G60" s="85"/>
      <c r="H60" s="84"/>
      <c r="I60" s="82"/>
      <c r="J60" s="85"/>
      <c r="K60" s="38">
        <f>+B60+E60+H60</f>
        <v>0</v>
      </c>
      <c r="L60" s="40">
        <f>+D60+G60+J60</f>
        <v>4.2598659999999997</v>
      </c>
      <c r="M60" s="113"/>
      <c r="N60" s="81"/>
      <c r="O60" s="86"/>
      <c r="P60" s="83"/>
      <c r="Q60" s="84"/>
      <c r="R60" s="87"/>
      <c r="S60" s="85"/>
      <c r="T60" s="45">
        <f>L60+P60+S60</f>
        <v>4.2598659999999997</v>
      </c>
    </row>
    <row r="61" spans="1:20" s="1" customFormat="1" ht="21.75" thickBot="1" x14ac:dyDescent="0.3">
      <c r="A61" s="54" t="s">
        <v>58</v>
      </c>
      <c r="B61" s="55">
        <f>SUM(B58:B60)</f>
        <v>708.81468599999994</v>
      </c>
      <c r="C61" s="59"/>
      <c r="D61" s="57">
        <f>SUM(D58:D60)</f>
        <v>47.211549000000005</v>
      </c>
      <c r="E61" s="94"/>
      <c r="F61" s="59"/>
      <c r="G61" s="95"/>
      <c r="H61" s="94"/>
      <c r="I61" s="59"/>
      <c r="J61" s="95"/>
      <c r="K61" s="55">
        <f>SUM(K58:K60)</f>
        <v>708.81468599999994</v>
      </c>
      <c r="L61" s="57">
        <f>SUM(L58:L60)</f>
        <v>47.211549000000005</v>
      </c>
      <c r="M61" s="54" t="s">
        <v>59</v>
      </c>
      <c r="N61" s="55"/>
      <c r="O61" s="62"/>
      <c r="P61" s="57"/>
      <c r="Q61" s="94"/>
      <c r="R61" s="63"/>
      <c r="S61" s="95"/>
      <c r="T61" s="115">
        <f>SUM(T58:T60)</f>
        <v>47.211549000000005</v>
      </c>
    </row>
    <row r="62" spans="1:20" s="1" customFormat="1" ht="9" customHeight="1" x14ac:dyDescent="0.25">
      <c r="A62" s="11"/>
      <c r="B62" s="12"/>
      <c r="C62" s="102"/>
      <c r="D62" s="14"/>
      <c r="E62" s="19"/>
      <c r="F62" s="102"/>
      <c r="G62" s="21"/>
      <c r="H62" s="19"/>
      <c r="I62" s="102"/>
      <c r="J62" s="21"/>
      <c r="K62" s="12"/>
      <c r="L62" s="14"/>
      <c r="M62" s="11"/>
      <c r="N62" s="12"/>
      <c r="O62" s="105"/>
      <c r="P62" s="14"/>
      <c r="Q62" s="19"/>
      <c r="R62" s="20"/>
      <c r="S62" s="21"/>
      <c r="T62" s="116"/>
    </row>
    <row r="63" spans="1:20" s="123" customFormat="1" ht="18" x14ac:dyDescent="0.25">
      <c r="A63" s="24" t="s">
        <v>60</v>
      </c>
      <c r="B63" s="117">
        <f>+B51+B61</f>
        <v>8398.2882851104187</v>
      </c>
      <c r="C63" s="118"/>
      <c r="D63" s="119">
        <f>+D51+D61</f>
        <v>962.57446009961882</v>
      </c>
      <c r="E63" s="117">
        <f>+E51+E61</f>
        <v>1440.8638149171691</v>
      </c>
      <c r="F63" s="118"/>
      <c r="G63" s="119">
        <f>+G51+G61</f>
        <v>126.09246083094084</v>
      </c>
      <c r="H63" s="117">
        <f>+H51+H61</f>
        <v>160.6297566811337</v>
      </c>
      <c r="I63" s="118"/>
      <c r="J63" s="119">
        <f>+J51+J61</f>
        <v>11.754797655455491</v>
      </c>
      <c r="K63" s="117">
        <f>+B63+E63+H63</f>
        <v>9999.7818567087215</v>
      </c>
      <c r="L63" s="119">
        <f>+D63+G63+J63</f>
        <v>1100.4217185860152</v>
      </c>
      <c r="M63" s="24" t="s">
        <v>60</v>
      </c>
      <c r="N63" s="117">
        <f>+N51+N61</f>
        <v>15.612902140345254</v>
      </c>
      <c r="O63" s="120"/>
      <c r="P63" s="119">
        <f>+P51+P61</f>
        <v>133.08648978049868</v>
      </c>
      <c r="Q63" s="117">
        <f>+Q51+Q61</f>
        <v>265.81278825049526</v>
      </c>
      <c r="R63" s="121"/>
      <c r="S63" s="119">
        <f>+S51+S61</f>
        <v>61.818945335885459</v>
      </c>
      <c r="T63" s="122">
        <f>+T51+T61</f>
        <v>1295.3271537023993</v>
      </c>
    </row>
    <row r="64" spans="1:20" ht="6.75" customHeight="1" x14ac:dyDescent="0.25">
      <c r="A64" s="37"/>
      <c r="B64" s="38"/>
      <c r="C64" s="39"/>
      <c r="D64" s="40"/>
      <c r="E64" s="38"/>
      <c r="F64" s="39"/>
      <c r="G64" s="40"/>
      <c r="H64" s="38"/>
      <c r="I64" s="39"/>
      <c r="J64" s="40"/>
      <c r="K64" s="38"/>
      <c r="L64" s="40"/>
      <c r="M64" s="37"/>
      <c r="N64" s="38"/>
      <c r="O64" s="43"/>
      <c r="P64" s="40"/>
      <c r="Q64" s="38"/>
      <c r="R64" s="65"/>
      <c r="S64" s="40"/>
      <c r="T64" s="45"/>
    </row>
    <row r="65" spans="1:20" s="23" customFormat="1" ht="15.75" x14ac:dyDescent="0.25">
      <c r="A65" s="11" t="s">
        <v>61</v>
      </c>
      <c r="B65" s="12">
        <v>29.521999999999998</v>
      </c>
      <c r="C65" s="102">
        <f>+D65/B65</f>
        <v>6.5829516970394963E-2</v>
      </c>
      <c r="D65" s="14">
        <v>1.943419</v>
      </c>
      <c r="E65" s="12"/>
      <c r="F65" s="102"/>
      <c r="G65" s="14"/>
      <c r="H65" s="12"/>
      <c r="I65" s="102"/>
      <c r="J65" s="14"/>
      <c r="K65" s="12">
        <f>+B65+E65+H65</f>
        <v>29.521999999999998</v>
      </c>
      <c r="L65" s="14">
        <f>+D65+G65+J65</f>
        <v>1.943419</v>
      </c>
      <c r="M65" s="11" t="s">
        <v>62</v>
      </c>
      <c r="N65" s="12"/>
      <c r="O65" s="105"/>
      <c r="P65" s="14"/>
      <c r="Q65" s="12"/>
      <c r="R65" s="13"/>
      <c r="S65" s="14"/>
      <c r="T65" s="116">
        <f>L65+P65+S65</f>
        <v>1.943419</v>
      </c>
    </row>
    <row r="66" spans="1:20" ht="4.5" customHeight="1" x14ac:dyDescent="0.25">
      <c r="A66" s="37"/>
      <c r="B66" s="38"/>
      <c r="C66" s="39"/>
      <c r="D66" s="40"/>
      <c r="E66" s="38"/>
      <c r="F66" s="39"/>
      <c r="G66" s="40"/>
      <c r="H66" s="38"/>
      <c r="I66" s="39"/>
      <c r="J66" s="40"/>
      <c r="K66" s="38"/>
      <c r="L66" s="40"/>
      <c r="M66" s="37"/>
      <c r="N66" s="38"/>
      <c r="O66" s="43"/>
      <c r="P66" s="40"/>
      <c r="Q66" s="38"/>
      <c r="R66" s="65"/>
      <c r="S66" s="40"/>
      <c r="T66" s="45"/>
    </row>
    <row r="67" spans="1:20" s="123" customFormat="1" ht="21" thickBot="1" x14ac:dyDescent="0.45">
      <c r="A67" s="124" t="s">
        <v>63</v>
      </c>
      <c r="B67" s="125">
        <f>+B63+B65</f>
        <v>8427.8102851104195</v>
      </c>
      <c r="C67" s="126"/>
      <c r="D67" s="127">
        <f>+D63+D65</f>
        <v>964.51787909961877</v>
      </c>
      <c r="E67" s="125">
        <f>+E63+E65</f>
        <v>1440.8638149171691</v>
      </c>
      <c r="F67" s="126"/>
      <c r="G67" s="127">
        <f>+G63+G65</f>
        <v>126.09246083094084</v>
      </c>
      <c r="H67" s="125">
        <f>+H63+H65</f>
        <v>160.6297566811337</v>
      </c>
      <c r="I67" s="126"/>
      <c r="J67" s="127">
        <f>+J63+J65</f>
        <v>11.754797655455491</v>
      </c>
      <c r="K67" s="125">
        <f>+B67+E67+H67</f>
        <v>10029.303856708722</v>
      </c>
      <c r="L67" s="127">
        <f>+D67+G67+J67</f>
        <v>1102.365137586015</v>
      </c>
      <c r="M67" s="124" t="s">
        <v>63</v>
      </c>
      <c r="N67" s="125">
        <f>+N63+N65</f>
        <v>15.612902140345254</v>
      </c>
      <c r="O67" s="128"/>
      <c r="P67" s="127">
        <f>+P63+P65</f>
        <v>133.08648978049868</v>
      </c>
      <c r="Q67" s="125">
        <f>+Q63+Q65</f>
        <v>265.81278825049526</v>
      </c>
      <c r="R67" s="129"/>
      <c r="S67" s="127">
        <f>+S63+S65</f>
        <v>61.818945335885459</v>
      </c>
      <c r="T67" s="130">
        <f>+T63+T65</f>
        <v>1297.2705727023992</v>
      </c>
    </row>
    <row r="68" spans="1:20" s="123" customFormat="1" ht="20.25" x14ac:dyDescent="0.4">
      <c r="A68" s="24"/>
      <c r="B68" s="131"/>
      <c r="C68" s="132"/>
      <c r="D68" s="133"/>
      <c r="E68" s="131"/>
      <c r="F68" s="134"/>
      <c r="G68" s="133"/>
      <c r="H68" s="131"/>
      <c r="I68" s="134"/>
      <c r="J68" s="133"/>
      <c r="K68" s="131"/>
      <c r="L68" s="133"/>
      <c r="M68" s="24"/>
      <c r="N68" s="131"/>
      <c r="O68" s="135"/>
      <c r="P68" s="133"/>
      <c r="Q68" s="131"/>
      <c r="R68" s="132"/>
      <c r="S68" s="133"/>
      <c r="T68" s="136"/>
    </row>
    <row r="69" spans="1:20" s="23" customFormat="1" ht="21" x14ac:dyDescent="0.4">
      <c r="A69" s="11" t="s">
        <v>64</v>
      </c>
      <c r="B69" s="137"/>
      <c r="C69" s="138"/>
      <c r="D69" s="139">
        <v>23.145757170000003</v>
      </c>
      <c r="E69" s="137"/>
      <c r="F69" s="140"/>
      <c r="G69" s="139"/>
      <c r="H69" s="137"/>
      <c r="I69" s="140"/>
      <c r="J69" s="139"/>
      <c r="K69" s="137"/>
      <c r="L69" s="139">
        <f>D69+G69+J69</f>
        <v>23.145757170000003</v>
      </c>
      <c r="M69" s="11"/>
      <c r="N69" s="137"/>
      <c r="O69" s="141"/>
      <c r="P69" s="139"/>
      <c r="Q69" s="137"/>
      <c r="R69" s="138"/>
      <c r="S69" s="139"/>
      <c r="T69" s="116">
        <f>L69+P69+S69</f>
        <v>23.145757170000003</v>
      </c>
    </row>
    <row r="70" spans="1:20" s="123" customFormat="1" ht="21" thickBot="1" x14ac:dyDescent="0.45">
      <c r="A70" s="124" t="s">
        <v>65</v>
      </c>
      <c r="B70" s="125"/>
      <c r="C70" s="129"/>
      <c r="D70" s="127">
        <f>D67+D69</f>
        <v>987.66363626961879</v>
      </c>
      <c r="E70" s="125"/>
      <c r="F70" s="126"/>
      <c r="G70" s="127"/>
      <c r="H70" s="125"/>
      <c r="I70" s="126"/>
      <c r="J70" s="127"/>
      <c r="K70" s="125"/>
      <c r="L70" s="127">
        <f>L67+L69</f>
        <v>1125.510894756015</v>
      </c>
      <c r="M70" s="124"/>
      <c r="N70" s="125"/>
      <c r="O70" s="128"/>
      <c r="P70" s="127"/>
      <c r="Q70" s="125"/>
      <c r="R70" s="129"/>
      <c r="S70" s="127"/>
      <c r="T70" s="130">
        <f>T67+T69</f>
        <v>1320.4163298723993</v>
      </c>
    </row>
    <row r="71" spans="1:20" s="123" customFormat="1" ht="20.25" x14ac:dyDescent="0.4">
      <c r="A71" s="142" t="s">
        <v>66</v>
      </c>
      <c r="B71" s="143"/>
      <c r="C71" s="132"/>
      <c r="D71" s="144"/>
      <c r="E71" s="143"/>
      <c r="F71" s="134"/>
      <c r="G71" s="144"/>
      <c r="H71" s="143"/>
      <c r="I71" s="134"/>
      <c r="J71" s="144"/>
      <c r="K71" s="143"/>
      <c r="L71" s="144"/>
      <c r="M71" s="145"/>
      <c r="N71" s="143"/>
      <c r="O71" s="135"/>
      <c r="P71" s="144"/>
      <c r="Q71" s="143"/>
      <c r="R71" s="132"/>
      <c r="S71" s="144"/>
      <c r="T71" s="135"/>
    </row>
    <row r="72" spans="1:20" s="123" customFormat="1" ht="20.25" x14ac:dyDescent="0.4">
      <c r="A72" s="142" t="s">
        <v>67</v>
      </c>
      <c r="B72" s="143"/>
      <c r="C72" s="134"/>
      <c r="D72" s="144"/>
      <c r="E72" s="143"/>
      <c r="F72" s="134"/>
      <c r="G72" s="144"/>
      <c r="H72" s="143"/>
      <c r="I72" s="134"/>
      <c r="J72" s="144"/>
      <c r="K72" s="143"/>
      <c r="L72" s="144"/>
      <c r="M72" s="145"/>
      <c r="N72" s="143"/>
      <c r="O72" s="135"/>
      <c r="P72" s="144"/>
      <c r="Q72" s="143"/>
      <c r="R72" s="132"/>
      <c r="S72" s="144"/>
      <c r="T72" s="135"/>
    </row>
    <row r="73" spans="1:20" s="123" customFormat="1" ht="20.25" x14ac:dyDescent="0.4">
      <c r="A73" s="142"/>
      <c r="B73" s="143"/>
      <c r="C73" s="134"/>
      <c r="D73" s="144"/>
      <c r="E73" s="143"/>
      <c r="F73" s="134"/>
      <c r="G73" s="144"/>
      <c r="H73" s="143"/>
      <c r="I73" s="134"/>
      <c r="J73" s="144"/>
      <c r="K73" s="143"/>
      <c r="L73" s="144"/>
      <c r="M73" s="145"/>
      <c r="N73" s="143"/>
      <c r="O73" s="135"/>
      <c r="P73" s="144"/>
      <c r="Q73" s="143"/>
      <c r="R73" s="132"/>
      <c r="S73" s="144"/>
      <c r="T73" s="135"/>
    </row>
    <row r="74" spans="1:20" s="123" customFormat="1" ht="20.25" x14ac:dyDescent="0.4">
      <c r="A74" s="145"/>
      <c r="B74" s="143"/>
      <c r="C74" s="134"/>
      <c r="D74" s="144"/>
      <c r="E74" s="143"/>
      <c r="F74" s="134"/>
      <c r="G74" s="144"/>
      <c r="H74" s="143"/>
      <c r="I74" s="134"/>
      <c r="J74" s="144"/>
      <c r="K74" s="143"/>
      <c r="L74" s="144"/>
      <c r="M74" s="145"/>
      <c r="N74" s="143"/>
      <c r="O74" s="135"/>
      <c r="P74" s="144"/>
      <c r="Q74" s="143"/>
      <c r="R74" s="132"/>
      <c r="S74" s="144"/>
      <c r="T74" s="135"/>
    </row>
    <row r="75" spans="1:20" ht="16.5" thickBot="1" x14ac:dyDescent="0.3">
      <c r="B75" s="148"/>
      <c r="C75" s="149"/>
      <c r="D75" s="150"/>
      <c r="E75" s="151"/>
      <c r="F75" s="151"/>
      <c r="G75" s="151"/>
      <c r="H75" s="151"/>
      <c r="I75" s="151"/>
      <c r="J75" s="151"/>
      <c r="K75" s="148"/>
      <c r="L75" s="150"/>
      <c r="N75" s="148"/>
      <c r="O75" s="152"/>
      <c r="P75" s="150"/>
      <c r="Q75" s="151"/>
      <c r="R75" s="151"/>
      <c r="S75" s="151"/>
      <c r="T75" s="153"/>
    </row>
    <row r="76" spans="1:20" ht="23.25" x14ac:dyDescent="0.35">
      <c r="A76" s="8" t="s">
        <v>70</v>
      </c>
      <c r="B76" s="258" t="s">
        <v>1</v>
      </c>
      <c r="C76" s="259"/>
      <c r="D76" s="260"/>
      <c r="E76" s="258" t="s">
        <v>2</v>
      </c>
      <c r="F76" s="259"/>
      <c r="G76" s="260"/>
      <c r="H76" s="258" t="s">
        <v>3</v>
      </c>
      <c r="I76" s="259"/>
      <c r="J76" s="260"/>
      <c r="K76" s="261" t="s">
        <v>71</v>
      </c>
      <c r="L76" s="262"/>
      <c r="M76" s="8" t="s">
        <v>72</v>
      </c>
      <c r="N76" s="258" t="s">
        <v>6</v>
      </c>
      <c r="O76" s="259"/>
      <c r="P76" s="260"/>
      <c r="Q76" s="258" t="s">
        <v>7</v>
      </c>
      <c r="R76" s="259"/>
      <c r="S76" s="260"/>
      <c r="T76" s="154" t="s">
        <v>73</v>
      </c>
    </row>
    <row r="77" spans="1:20" s="1" customFormat="1" ht="15.75" x14ac:dyDescent="0.25">
      <c r="A77" s="11"/>
      <c r="B77" s="12" t="s">
        <v>10</v>
      </c>
      <c r="C77" s="13" t="s">
        <v>11</v>
      </c>
      <c r="D77" s="14" t="s">
        <v>9</v>
      </c>
      <c r="E77" s="12" t="s">
        <v>10</v>
      </c>
      <c r="F77" s="13" t="s">
        <v>11</v>
      </c>
      <c r="G77" s="14" t="s">
        <v>9</v>
      </c>
      <c r="H77" s="12" t="s">
        <v>10</v>
      </c>
      <c r="I77" s="13" t="s">
        <v>11</v>
      </c>
      <c r="J77" s="14" t="s">
        <v>9</v>
      </c>
      <c r="K77" s="15" t="s">
        <v>12</v>
      </c>
      <c r="L77" s="16" t="s">
        <v>9</v>
      </c>
      <c r="M77" s="11"/>
      <c r="N77" s="12" t="s">
        <v>13</v>
      </c>
      <c r="O77" s="17" t="s">
        <v>14</v>
      </c>
      <c r="P77" s="18" t="s">
        <v>9</v>
      </c>
      <c r="Q77" s="19" t="s">
        <v>15</v>
      </c>
      <c r="R77" s="20" t="s">
        <v>16</v>
      </c>
      <c r="S77" s="21" t="s">
        <v>9</v>
      </c>
      <c r="T77" s="155" t="s">
        <v>17</v>
      </c>
    </row>
    <row r="78" spans="1:20" s="1" customFormat="1" ht="15.75" x14ac:dyDescent="0.25">
      <c r="A78" s="11"/>
      <c r="B78" s="12" t="s">
        <v>18</v>
      </c>
      <c r="C78" s="13" t="s">
        <v>19</v>
      </c>
      <c r="D78" s="14"/>
      <c r="E78" s="12" t="s">
        <v>18</v>
      </c>
      <c r="F78" s="13" t="s">
        <v>19</v>
      </c>
      <c r="G78" s="14"/>
      <c r="H78" s="12" t="s">
        <v>18</v>
      </c>
      <c r="I78" s="13" t="s">
        <v>19</v>
      </c>
      <c r="J78" s="14"/>
      <c r="K78" s="12"/>
      <c r="L78" s="14"/>
      <c r="M78" s="11"/>
      <c r="N78" s="12" t="s">
        <v>20</v>
      </c>
      <c r="O78" s="17" t="s">
        <v>21</v>
      </c>
      <c r="P78" s="14"/>
      <c r="Q78" s="19" t="s">
        <v>22</v>
      </c>
      <c r="R78" s="20" t="s">
        <v>19</v>
      </c>
      <c r="S78" s="21"/>
      <c r="T78" s="155" t="s">
        <v>23</v>
      </c>
    </row>
    <row r="79" spans="1:20" s="1" customFormat="1" ht="18.75" thickBot="1" x14ac:dyDescent="0.3">
      <c r="A79" s="24" t="s">
        <v>24</v>
      </c>
      <c r="B79" s="12">
        <v>0</v>
      </c>
      <c r="C79" s="13"/>
      <c r="D79" s="14"/>
      <c r="E79" s="19"/>
      <c r="F79" s="20"/>
      <c r="G79" s="25"/>
      <c r="H79" s="19"/>
      <c r="I79" s="20"/>
      <c r="J79" s="25"/>
      <c r="K79" s="12"/>
      <c r="L79" s="14"/>
      <c r="M79" s="24" t="s">
        <v>24</v>
      </c>
      <c r="N79" s="12"/>
      <c r="O79" s="17"/>
      <c r="P79" s="14"/>
      <c r="Q79" s="19"/>
      <c r="R79" s="20"/>
      <c r="S79" s="21"/>
      <c r="T79" s="156" t="s">
        <v>84</v>
      </c>
    </row>
    <row r="80" spans="1:20" s="1" customFormat="1" ht="15.75" x14ac:dyDescent="0.25">
      <c r="A80" s="27" t="s">
        <v>25</v>
      </c>
      <c r="B80" s="28"/>
      <c r="C80" s="29"/>
      <c r="D80" s="30"/>
      <c r="E80" s="31"/>
      <c r="F80" s="32"/>
      <c r="G80" s="33"/>
      <c r="H80" s="31"/>
      <c r="I80" s="32"/>
      <c r="J80" s="33"/>
      <c r="K80" s="28"/>
      <c r="L80" s="30"/>
      <c r="M80" s="27" t="s">
        <v>25</v>
      </c>
      <c r="N80" s="28"/>
      <c r="O80" s="157"/>
      <c r="P80" s="30"/>
      <c r="Q80" s="31"/>
      <c r="R80" s="32"/>
      <c r="S80" s="35"/>
      <c r="T80" s="78"/>
    </row>
    <row r="81" spans="1:20" ht="15.75" x14ac:dyDescent="0.25">
      <c r="A81" s="37" t="s">
        <v>74</v>
      </c>
      <c r="B81" s="38">
        <f>+$B$12</f>
        <v>4031.8885090000017</v>
      </c>
      <c r="C81" s="39">
        <v>0.15096000000000001</v>
      </c>
      <c r="D81" s="40">
        <f>+B81*C81</f>
        <v>608.65388931864027</v>
      </c>
      <c r="E81" s="42"/>
      <c r="F81" s="65"/>
      <c r="G81" s="41"/>
      <c r="H81" s="42"/>
      <c r="I81" s="44"/>
      <c r="J81" s="41"/>
      <c r="K81" s="38">
        <f>+B81+E81+H81</f>
        <v>4031.8885090000017</v>
      </c>
      <c r="L81" s="40">
        <f>+D81+G81+J81</f>
        <v>608.65388931864027</v>
      </c>
      <c r="M81" s="37" t="s">
        <v>26</v>
      </c>
      <c r="N81" s="38"/>
      <c r="O81" s="43"/>
      <c r="P81" s="40"/>
      <c r="Q81" s="38">
        <f>+$Q$12</f>
        <v>5.1163438841739959</v>
      </c>
      <c r="R81" s="44">
        <v>10.83</v>
      </c>
      <c r="S81" s="40">
        <f>+Q81*R81</f>
        <v>55.410004265604378</v>
      </c>
      <c r="T81" s="45">
        <f>L81+P81+S81</f>
        <v>664.06389358424462</v>
      </c>
    </row>
    <row r="82" spans="1:20" s="53" customFormat="1" ht="20.25" x14ac:dyDescent="0.55000000000000004">
      <c r="A82" s="37" t="s">
        <v>75</v>
      </c>
      <c r="B82" s="46">
        <f>+$B$13</f>
        <v>14.421899055864245</v>
      </c>
      <c r="C82" s="47">
        <v>0.19741</v>
      </c>
      <c r="D82" s="48">
        <f>+B82*C82</f>
        <v>2.8470270926181604</v>
      </c>
      <c r="E82" s="46">
        <f>+$E$13</f>
        <v>50.289452263002055</v>
      </c>
      <c r="F82" s="47">
        <v>0.15096000000000001</v>
      </c>
      <c r="G82" s="48">
        <f>+E82*F82</f>
        <v>7.5916957136227907</v>
      </c>
      <c r="H82" s="46">
        <f>+$H$13</f>
        <v>160.6297566811337</v>
      </c>
      <c r="I82" s="158">
        <v>7.7689999999999995E-2</v>
      </c>
      <c r="J82" s="48">
        <f>+H82*I82</f>
        <v>12.479325796557276</v>
      </c>
      <c r="K82" s="46">
        <f>+B82+E82+H82</f>
        <v>225.34110799999999</v>
      </c>
      <c r="L82" s="48">
        <f>+D82+G82+J82</f>
        <v>22.91804860279823</v>
      </c>
      <c r="M82" s="49" t="s">
        <v>27</v>
      </c>
      <c r="N82" s="46"/>
      <c r="O82" s="50"/>
      <c r="P82" s="48"/>
      <c r="Q82" s="46">
        <f>+$Q$13</f>
        <v>0.14937515985687122</v>
      </c>
      <c r="R82" s="51">
        <v>18.82</v>
      </c>
      <c r="S82" s="48">
        <f>+Q82*R82</f>
        <v>2.8112405085063163</v>
      </c>
      <c r="T82" s="52">
        <f>L82+P82+S82</f>
        <v>25.729289111304546</v>
      </c>
    </row>
    <row r="83" spans="1:20" ht="16.5" thickBot="1" x14ac:dyDescent="0.3">
      <c r="A83" s="54" t="s">
        <v>28</v>
      </c>
      <c r="B83" s="55">
        <f>SUM(B81:B82)</f>
        <v>4046.310408055866</v>
      </c>
      <c r="C83" s="59"/>
      <c r="D83" s="57">
        <f>SUM(D81:D82)</f>
        <v>611.50091641125846</v>
      </c>
      <c r="E83" s="58">
        <f>SUM(E81:E82)</f>
        <v>50.289452263002055</v>
      </c>
      <c r="F83" s="59"/>
      <c r="G83" s="60">
        <f>SUM(G81:G82)</f>
        <v>7.5916957136227907</v>
      </c>
      <c r="H83" s="58">
        <f>SUM(H81:H82)</f>
        <v>160.6297566811337</v>
      </c>
      <c r="I83" s="159"/>
      <c r="J83" s="61">
        <f>SUM(J81:J82)</f>
        <v>12.479325796557276</v>
      </c>
      <c r="K83" s="55">
        <f>+B83+E83+H83</f>
        <v>4257.2296170000018</v>
      </c>
      <c r="L83" s="57">
        <f>+D83+G83+J83</f>
        <v>631.57193792143858</v>
      </c>
      <c r="M83" s="54" t="s">
        <v>28</v>
      </c>
      <c r="N83" s="55"/>
      <c r="O83" s="62"/>
      <c r="P83" s="57"/>
      <c r="Q83" s="58">
        <f>SUM(Q81:Q82)</f>
        <v>5.2657190440308668</v>
      </c>
      <c r="R83" s="63"/>
      <c r="S83" s="61">
        <f>SUM(S81:S82)</f>
        <v>58.221244774110694</v>
      </c>
      <c r="T83" s="64">
        <f>+T81+T82</f>
        <v>689.79318269554915</v>
      </c>
    </row>
    <row r="84" spans="1:20" ht="6" customHeight="1" thickBot="1" x14ac:dyDescent="0.3">
      <c r="A84" s="37"/>
      <c r="B84" s="38"/>
      <c r="C84" s="39"/>
      <c r="D84" s="40"/>
      <c r="E84" s="96"/>
      <c r="F84" s="39"/>
      <c r="G84" s="67"/>
      <c r="H84" s="66"/>
      <c r="I84" s="160"/>
      <c r="J84" s="67"/>
      <c r="K84" s="38"/>
      <c r="L84" s="40"/>
      <c r="M84" s="37"/>
      <c r="N84" s="38"/>
      <c r="O84" s="43"/>
      <c r="P84" s="40"/>
      <c r="Q84" s="66"/>
      <c r="R84" s="68"/>
      <c r="S84" s="67"/>
      <c r="T84" s="45"/>
    </row>
    <row r="85" spans="1:20" ht="15.75" x14ac:dyDescent="0.25">
      <c r="A85" s="27" t="s">
        <v>29</v>
      </c>
      <c r="B85" s="70"/>
      <c r="C85" s="74"/>
      <c r="D85" s="72"/>
      <c r="E85" s="97"/>
      <c r="F85" s="74"/>
      <c r="G85" s="75"/>
      <c r="H85" s="73"/>
      <c r="I85" s="161"/>
      <c r="J85" s="75"/>
      <c r="K85" s="70"/>
      <c r="L85" s="72"/>
      <c r="M85" s="27" t="s">
        <v>29</v>
      </c>
      <c r="N85" s="70"/>
      <c r="O85" s="76"/>
      <c r="P85" s="72"/>
      <c r="Q85" s="73"/>
      <c r="R85" s="77"/>
      <c r="S85" s="75"/>
      <c r="T85" s="78"/>
    </row>
    <row r="86" spans="1:20" s="53" customFormat="1" ht="15.75" x14ac:dyDescent="0.25">
      <c r="A86" s="37" t="s">
        <v>30</v>
      </c>
      <c r="B86" s="38">
        <f>+$B$17</f>
        <v>39.33938542586268</v>
      </c>
      <c r="C86" s="39">
        <v>0.16023000000000001</v>
      </c>
      <c r="D86" s="40">
        <f>+B86*C86</f>
        <v>6.3033497267859779</v>
      </c>
      <c r="E86" s="38">
        <f>+$E$17</f>
        <v>190.04613857413733</v>
      </c>
      <c r="F86" s="39">
        <v>0.14096</v>
      </c>
      <c r="G86" s="40">
        <f>+E86*F86</f>
        <v>26.788903693410397</v>
      </c>
      <c r="H86" s="38"/>
      <c r="I86" s="160"/>
      <c r="J86" s="40"/>
      <c r="K86" s="38">
        <f>+B86+E86+H86</f>
        <v>229.385524</v>
      </c>
      <c r="L86" s="40">
        <f>+D86+G86+J86</f>
        <v>33.092253420196371</v>
      </c>
      <c r="M86" s="37" t="s">
        <v>30</v>
      </c>
      <c r="N86" s="38"/>
      <c r="O86" s="43"/>
      <c r="P86" s="40"/>
      <c r="Q86" s="38">
        <f>+$Q$17</f>
        <v>0.2844032064644082</v>
      </c>
      <c r="R86" s="44">
        <v>12.65</v>
      </c>
      <c r="S86" s="40">
        <f>+Q86*R86</f>
        <v>3.5977005617747637</v>
      </c>
      <c r="T86" s="45">
        <f>L86+P86+S86</f>
        <v>36.689953981971136</v>
      </c>
    </row>
    <row r="87" spans="1:20" ht="15.75" x14ac:dyDescent="0.25">
      <c r="A87" s="37" t="s">
        <v>76</v>
      </c>
      <c r="B87" s="38">
        <f>+$B$18</f>
        <v>1315.9669427487067</v>
      </c>
      <c r="C87" s="39">
        <v>0.11641</v>
      </c>
      <c r="D87" s="40">
        <f>+B87*C87</f>
        <v>153.19171180537694</v>
      </c>
      <c r="E87" s="162">
        <f>+$E$18</f>
        <v>1117.0417502512933</v>
      </c>
      <c r="F87" s="39">
        <v>8.2360000000000003E-2</v>
      </c>
      <c r="G87" s="40">
        <f>+E87*F87</f>
        <v>91.99955855069652</v>
      </c>
      <c r="H87" s="38"/>
      <c r="I87" s="160"/>
      <c r="J87" s="40"/>
      <c r="K87" s="38">
        <f>+B87+E87+H87</f>
        <v>2433.0086929999998</v>
      </c>
      <c r="L87" s="40">
        <f>+D87+G87+J87</f>
        <v>245.19127035607346</v>
      </c>
      <c r="M87" s="37" t="s">
        <v>31</v>
      </c>
      <c r="N87" s="38">
        <f>+$N$18</f>
        <v>7.0414287284337052</v>
      </c>
      <c r="O87" s="43">
        <v>10.903</v>
      </c>
      <c r="P87" s="40">
        <f>+N87*O87</f>
        <v>76.772697426112686</v>
      </c>
      <c r="Q87" s="42"/>
      <c r="R87" s="44"/>
      <c r="S87" s="40"/>
      <c r="T87" s="45">
        <f>L87+P87+S87</f>
        <v>321.96396778218616</v>
      </c>
    </row>
    <row r="88" spans="1:20" ht="15.75" x14ac:dyDescent="0.25">
      <c r="A88" s="37" t="s">
        <v>32</v>
      </c>
      <c r="B88" s="38"/>
      <c r="C88" s="39"/>
      <c r="D88" s="40"/>
      <c r="E88" s="96"/>
      <c r="F88" s="39"/>
      <c r="G88" s="67"/>
      <c r="H88" s="66"/>
      <c r="I88" s="160"/>
      <c r="J88" s="67"/>
      <c r="K88" s="38"/>
      <c r="L88" s="40"/>
      <c r="M88" s="37" t="s">
        <v>32</v>
      </c>
      <c r="N88" s="38"/>
      <c r="O88" s="43"/>
      <c r="P88" s="40"/>
      <c r="Q88" s="66"/>
      <c r="R88" s="68"/>
      <c r="S88" s="67"/>
      <c r="T88" s="45"/>
    </row>
    <row r="89" spans="1:20" ht="15.75" x14ac:dyDescent="0.25">
      <c r="A89" s="79" t="s">
        <v>33</v>
      </c>
      <c r="B89" s="38">
        <f>+$B$20</f>
        <v>249.74173999999999</v>
      </c>
      <c r="C89" s="39">
        <v>8.2720000000000002E-2</v>
      </c>
      <c r="D89" s="40">
        <f>+B89*C89</f>
        <v>20.658636732800002</v>
      </c>
      <c r="E89" s="162"/>
      <c r="F89" s="39"/>
      <c r="G89" s="40"/>
      <c r="H89" s="38"/>
      <c r="I89" s="160"/>
      <c r="J89" s="40"/>
      <c r="K89" s="38">
        <f>+B89+E89+H89</f>
        <v>249.74173999999999</v>
      </c>
      <c r="L89" s="40">
        <f>+D89+G89+J89</f>
        <v>20.658636732800002</v>
      </c>
      <c r="M89" s="79" t="s">
        <v>33</v>
      </c>
      <c r="N89" s="38">
        <f>+$N$20</f>
        <v>0.51909875127673333</v>
      </c>
      <c r="O89" s="43">
        <v>13.749000000000001</v>
      </c>
      <c r="P89" s="40">
        <f>+N89*O89</f>
        <v>7.1370887313038072</v>
      </c>
      <c r="Q89" s="42"/>
      <c r="R89" s="44"/>
      <c r="S89" s="40"/>
      <c r="T89" s="45">
        <f>L89+P89+S89</f>
        <v>27.795725464103811</v>
      </c>
    </row>
    <row r="90" spans="1:20" ht="15.75" x14ac:dyDescent="0.25">
      <c r="A90" s="79" t="s">
        <v>34</v>
      </c>
      <c r="B90" s="81">
        <f>+$B$21</f>
        <v>137.21443898053505</v>
      </c>
      <c r="C90" s="82">
        <f>+C89</f>
        <v>8.2720000000000002E-2</v>
      </c>
      <c r="D90" s="83">
        <f>+B90*C90</f>
        <v>11.35037839246986</v>
      </c>
      <c r="E90" s="99"/>
      <c r="F90" s="82"/>
      <c r="G90" s="85"/>
      <c r="H90" s="84"/>
      <c r="I90" s="163"/>
      <c r="J90" s="85"/>
      <c r="K90" s="81">
        <f>+B90+E90+H90</f>
        <v>137.21443898053505</v>
      </c>
      <c r="L90" s="83">
        <f>+D90+G90+J90</f>
        <v>11.35037839246986</v>
      </c>
      <c r="M90" s="79" t="s">
        <v>34</v>
      </c>
      <c r="N90" s="81">
        <f>+$N$21</f>
        <v>0.33641497005431908</v>
      </c>
      <c r="O90" s="86">
        <v>13.429</v>
      </c>
      <c r="P90" s="83">
        <f>+N90*O90</f>
        <v>4.5177166328594511</v>
      </c>
      <c r="Q90" s="84"/>
      <c r="R90" s="87"/>
      <c r="S90" s="85"/>
      <c r="T90" s="88">
        <f>L90+P90+S90</f>
        <v>15.86809502532931</v>
      </c>
    </row>
    <row r="91" spans="1:20" ht="20.25" x14ac:dyDescent="0.55000000000000004">
      <c r="A91" s="37" t="s">
        <v>35</v>
      </c>
      <c r="B91" s="46">
        <f>SUM(B89:B90)</f>
        <v>386.95617898053501</v>
      </c>
      <c r="C91" s="47"/>
      <c r="D91" s="48">
        <f>SUM(D89:D90)</f>
        <v>32.009015125269862</v>
      </c>
      <c r="E91" s="106"/>
      <c r="F91" s="47"/>
      <c r="G91" s="92"/>
      <c r="H91" s="91"/>
      <c r="I91" s="158"/>
      <c r="J91" s="92"/>
      <c r="K91" s="46">
        <f>+B91+E91+H91</f>
        <v>386.95617898053501</v>
      </c>
      <c r="L91" s="48">
        <f>+D91+G91+J91</f>
        <v>32.009015125269862</v>
      </c>
      <c r="M91" s="49" t="s">
        <v>35</v>
      </c>
      <c r="N91" s="46">
        <f>SUM(N89:N90)</f>
        <v>0.85551372133105241</v>
      </c>
      <c r="O91" s="50"/>
      <c r="P91" s="48">
        <f>SUM(P89:P90)</f>
        <v>11.654805364163259</v>
      </c>
      <c r="Q91" s="91"/>
      <c r="R91" s="93"/>
      <c r="S91" s="92"/>
      <c r="T91" s="52">
        <f>+T89+T90</f>
        <v>43.663820489433121</v>
      </c>
    </row>
    <row r="92" spans="1:20" ht="6.6" customHeight="1" x14ac:dyDescent="0.25">
      <c r="A92" s="37"/>
      <c r="B92" s="38"/>
      <c r="C92" s="39"/>
      <c r="D92" s="40"/>
      <c r="E92" s="96"/>
      <c r="F92" s="39"/>
      <c r="G92" s="67"/>
      <c r="H92" s="66"/>
      <c r="I92" s="160"/>
      <c r="J92" s="67"/>
      <c r="K92" s="38"/>
      <c r="L92" s="40"/>
      <c r="M92" s="37"/>
      <c r="N92" s="38"/>
      <c r="O92" s="43"/>
      <c r="P92" s="40"/>
      <c r="Q92" s="66"/>
      <c r="R92" s="68"/>
      <c r="S92" s="67"/>
      <c r="T92" s="45"/>
    </row>
    <row r="93" spans="1:20" ht="16.5" thickBot="1" x14ac:dyDescent="0.3">
      <c r="A93" s="54" t="s">
        <v>28</v>
      </c>
      <c r="B93" s="55">
        <f>+B86+B87+B91</f>
        <v>1742.2625071551045</v>
      </c>
      <c r="C93" s="59"/>
      <c r="D93" s="57">
        <f>+D86+D87+D91</f>
        <v>191.50407665743276</v>
      </c>
      <c r="E93" s="58">
        <f>+E86+E87+E91</f>
        <v>1307.0878888254306</v>
      </c>
      <c r="F93" s="59"/>
      <c r="G93" s="57">
        <f>+G86+G87+G91</f>
        <v>118.78846224410691</v>
      </c>
      <c r="H93" s="94"/>
      <c r="I93" s="159"/>
      <c r="J93" s="95"/>
      <c r="K93" s="55">
        <f>+B93+E93+H93</f>
        <v>3049.3503959805348</v>
      </c>
      <c r="L93" s="57">
        <f>+D93+G93+J93</f>
        <v>310.29253890153967</v>
      </c>
      <c r="M93" s="54" t="s">
        <v>28</v>
      </c>
      <c r="N93" s="55">
        <f>+N86+N87+N91</f>
        <v>7.896942449764758</v>
      </c>
      <c r="O93" s="62"/>
      <c r="P93" s="57">
        <f>+P86+P87+P91</f>
        <v>88.427502790275952</v>
      </c>
      <c r="Q93" s="58">
        <f>+Q86+Q87+Q91</f>
        <v>0.2844032064644082</v>
      </c>
      <c r="R93" s="63"/>
      <c r="S93" s="57">
        <f>+S86+S87+S91</f>
        <v>3.5977005617747637</v>
      </c>
      <c r="T93" s="64">
        <f>L93+P93+S93</f>
        <v>402.31774225359038</v>
      </c>
    </row>
    <row r="94" spans="1:20" ht="5.25" customHeight="1" thickBot="1" x14ac:dyDescent="0.3">
      <c r="A94" s="37"/>
      <c r="B94" s="38"/>
      <c r="C94" s="39"/>
      <c r="D94" s="40"/>
      <c r="E94" s="96"/>
      <c r="F94" s="39"/>
      <c r="G94" s="40"/>
      <c r="H94" s="66"/>
      <c r="I94" s="160"/>
      <c r="J94" s="67"/>
      <c r="K94" s="38"/>
      <c r="L94" s="40"/>
      <c r="M94" s="37"/>
      <c r="N94" s="38"/>
      <c r="O94" s="43"/>
      <c r="P94" s="40"/>
      <c r="Q94" s="96"/>
      <c r="R94" s="68"/>
      <c r="S94" s="40"/>
      <c r="T94" s="69"/>
    </row>
    <row r="95" spans="1:20" ht="15.75" x14ac:dyDescent="0.25">
      <c r="A95" s="27" t="s">
        <v>36</v>
      </c>
      <c r="B95" s="70"/>
      <c r="C95" s="74"/>
      <c r="D95" s="72"/>
      <c r="E95" s="97"/>
      <c r="F95" s="74"/>
      <c r="G95" s="72"/>
      <c r="H95" s="73"/>
      <c r="I95" s="161"/>
      <c r="J95" s="75"/>
      <c r="K95" s="70"/>
      <c r="L95" s="72"/>
      <c r="M95" s="27" t="s">
        <v>36</v>
      </c>
      <c r="N95" s="70"/>
      <c r="O95" s="76"/>
      <c r="P95" s="72"/>
      <c r="Q95" s="97"/>
      <c r="R95" s="77"/>
      <c r="S95" s="72"/>
      <c r="T95" s="78"/>
    </row>
    <row r="96" spans="1:20" s="53" customFormat="1" ht="15.75" x14ac:dyDescent="0.25">
      <c r="A96" s="37" t="s">
        <v>37</v>
      </c>
      <c r="B96" s="38">
        <f>+$B$27</f>
        <v>176.77619217126352</v>
      </c>
      <c r="C96" s="39">
        <v>0.10538</v>
      </c>
      <c r="D96" s="40">
        <f>+B96*C96</f>
        <v>18.62867513100775</v>
      </c>
      <c r="E96" s="38">
        <f>+$E$27</f>
        <v>83.48647382873645</v>
      </c>
      <c r="F96" s="39">
        <v>8.0490000000000006E-2</v>
      </c>
      <c r="G96" s="40">
        <f>+E96*F96</f>
        <v>6.7198262784749971</v>
      </c>
      <c r="H96" s="38"/>
      <c r="I96" s="160"/>
      <c r="J96" s="40"/>
      <c r="K96" s="38">
        <f>+B96+E96+H96</f>
        <v>260.26266599999997</v>
      </c>
      <c r="L96" s="40">
        <f>+D96+G96+J96</f>
        <v>25.348501409482747</v>
      </c>
      <c r="M96" s="37" t="s">
        <v>37</v>
      </c>
      <c r="N96" s="38">
        <f>+$N$27</f>
        <v>1.0111001554852026</v>
      </c>
      <c r="O96" s="43">
        <v>8.0570000000000004</v>
      </c>
      <c r="P96" s="40">
        <f>+N96*O96</f>
        <v>8.1464339527442782</v>
      </c>
      <c r="Q96" s="42"/>
      <c r="R96" s="44"/>
      <c r="S96" s="40"/>
      <c r="T96" s="45">
        <f>L96+P96+S96</f>
        <v>33.494935362227025</v>
      </c>
    </row>
    <row r="97" spans="1:20" s="53" customFormat="1" ht="15.75" x14ac:dyDescent="0.25">
      <c r="A97" s="37" t="s">
        <v>38</v>
      </c>
      <c r="B97" s="38">
        <f>+$B$28</f>
        <v>512.81038799999999</v>
      </c>
      <c r="C97" s="39">
        <v>7.5109999999999996E-2</v>
      </c>
      <c r="D97" s="40">
        <f>+B97*C97</f>
        <v>38.51718824268</v>
      </c>
      <c r="E97" s="38"/>
      <c r="F97" s="164"/>
      <c r="G97" s="40"/>
      <c r="H97" s="38"/>
      <c r="I97" s="160"/>
      <c r="J97" s="40"/>
      <c r="K97" s="38">
        <f>+B97+E97+H97</f>
        <v>512.81038799999999</v>
      </c>
      <c r="L97" s="40">
        <f>+D97+G97+J97</f>
        <v>38.51718824268</v>
      </c>
      <c r="M97" s="37" t="s">
        <v>38</v>
      </c>
      <c r="N97" s="38">
        <f>+$N$28</f>
        <v>1.4477083686021961</v>
      </c>
      <c r="O97" s="43">
        <v>12.968</v>
      </c>
      <c r="P97" s="40">
        <f>+N97*O97</f>
        <v>18.773882124033278</v>
      </c>
      <c r="Q97" s="42"/>
      <c r="R97" s="44"/>
      <c r="S97" s="40"/>
      <c r="T97" s="45">
        <f>L97+P97+S97</f>
        <v>57.291070366713278</v>
      </c>
    </row>
    <row r="98" spans="1:20" s="53" customFormat="1" ht="15.75" x14ac:dyDescent="0.25">
      <c r="A98" s="37" t="s">
        <v>39</v>
      </c>
      <c r="B98" s="38"/>
      <c r="C98" s="39"/>
      <c r="D98" s="40"/>
      <c r="E98" s="38"/>
      <c r="F98" s="164"/>
      <c r="G98" s="40"/>
      <c r="H98" s="38"/>
      <c r="I98" s="160"/>
      <c r="J98" s="40"/>
      <c r="K98" s="38"/>
      <c r="L98" s="40"/>
      <c r="M98" s="37" t="s">
        <v>39</v>
      </c>
      <c r="N98" s="38"/>
      <c r="O98" s="43"/>
      <c r="P98" s="40"/>
      <c r="Q98" s="42"/>
      <c r="R98" s="44"/>
      <c r="S98" s="40"/>
      <c r="T98" s="45"/>
    </row>
    <row r="99" spans="1:20" s="53" customFormat="1" ht="15.75" x14ac:dyDescent="0.25">
      <c r="A99" s="79" t="s">
        <v>33</v>
      </c>
      <c r="B99" s="38">
        <f>+$B$30</f>
        <v>54.069437200890583</v>
      </c>
      <c r="C99" s="39">
        <v>7.4050000000000005E-2</v>
      </c>
      <c r="D99" s="40">
        <f>+B99*C99</f>
        <v>4.0038418247259475</v>
      </c>
      <c r="E99" s="38"/>
      <c r="F99" s="164"/>
      <c r="G99" s="40"/>
      <c r="H99" s="165"/>
      <c r="I99" s="160"/>
      <c r="J99" s="40"/>
      <c r="K99" s="38">
        <f>+B99+E99+H99</f>
        <v>54.069437200890583</v>
      </c>
      <c r="L99" s="40">
        <f>+D99+G99+J99</f>
        <v>4.0038418247259475</v>
      </c>
      <c r="M99" s="79" t="s">
        <v>33</v>
      </c>
      <c r="N99" s="38">
        <f>+$N$30</f>
        <v>0.13882840715124947</v>
      </c>
      <c r="O99" s="43">
        <v>12.173999999999999</v>
      </c>
      <c r="P99" s="40">
        <f>+N99*O99</f>
        <v>1.6900970286593111</v>
      </c>
      <c r="Q99" s="42"/>
      <c r="R99" s="44"/>
      <c r="S99" s="40"/>
      <c r="T99" s="45">
        <f>L99+P99+S99</f>
        <v>5.6939388533852586</v>
      </c>
    </row>
    <row r="100" spans="1:20" ht="15.75" x14ac:dyDescent="0.25">
      <c r="A100" s="79" t="s">
        <v>34</v>
      </c>
      <c r="B100" s="81">
        <f>+$B$31</f>
        <v>174.60036099999999</v>
      </c>
      <c r="C100" s="82">
        <f>+C99</f>
        <v>7.4050000000000005E-2</v>
      </c>
      <c r="D100" s="83">
        <f>+B100*C100</f>
        <v>12.92915673205</v>
      </c>
      <c r="E100" s="81"/>
      <c r="F100" s="164"/>
      <c r="G100" s="85"/>
      <c r="H100" s="165"/>
      <c r="I100" s="163"/>
      <c r="J100" s="85"/>
      <c r="K100" s="81">
        <f>+B100+E100+H100</f>
        <v>174.60036099999999</v>
      </c>
      <c r="L100" s="83">
        <f>+D100+G100+J100</f>
        <v>12.92915673205</v>
      </c>
      <c r="M100" s="79" t="s">
        <v>34</v>
      </c>
      <c r="N100" s="81">
        <f>+$N$31</f>
        <v>0.27830349308754049</v>
      </c>
      <c r="O100" s="86">
        <v>11.853999999999999</v>
      </c>
      <c r="P100" s="83">
        <f>+N100*O100</f>
        <v>3.2990096070597046</v>
      </c>
      <c r="Q100" s="84"/>
      <c r="R100" s="87"/>
      <c r="S100" s="85"/>
      <c r="T100" s="88">
        <f>L100+P100+S100</f>
        <v>16.228166339109706</v>
      </c>
    </row>
    <row r="101" spans="1:20" s="53" customFormat="1" ht="15.75" x14ac:dyDescent="0.25">
      <c r="A101" s="37" t="s">
        <v>35</v>
      </c>
      <c r="B101" s="38">
        <f>SUM(B99:B100)</f>
        <v>228.66979820089057</v>
      </c>
      <c r="C101" s="39"/>
      <c r="D101" s="40">
        <f>SUM(D99:D100)</f>
        <v>16.932998556775949</v>
      </c>
      <c r="E101" s="38"/>
      <c r="F101" s="164"/>
      <c r="G101" s="40"/>
      <c r="H101" s="165"/>
      <c r="I101" s="160"/>
      <c r="J101" s="40"/>
      <c r="K101" s="38">
        <f>+B101+E101+H101</f>
        <v>228.66979820089057</v>
      </c>
      <c r="L101" s="40">
        <f>+D101+G101+J101</f>
        <v>16.932998556775949</v>
      </c>
      <c r="M101" s="37" t="s">
        <v>35</v>
      </c>
      <c r="N101" s="38">
        <f>SUM(N99:N100)</f>
        <v>0.41713190023878999</v>
      </c>
      <c r="O101" s="43"/>
      <c r="P101" s="40">
        <f>SUM(P99:P100)</f>
        <v>4.9891066357190157</v>
      </c>
      <c r="Q101" s="42"/>
      <c r="R101" s="44"/>
      <c r="S101" s="40"/>
      <c r="T101" s="45">
        <f>+T99+T100</f>
        <v>21.922105192494964</v>
      </c>
    </row>
    <row r="102" spans="1:20" ht="15.75" x14ac:dyDescent="0.25">
      <c r="A102" s="37" t="s">
        <v>77</v>
      </c>
      <c r="B102" s="38"/>
      <c r="C102" s="39"/>
      <c r="D102" s="40"/>
      <c r="E102" s="38"/>
      <c r="F102" s="164"/>
      <c r="G102" s="40"/>
      <c r="H102" s="165"/>
      <c r="I102" s="160"/>
      <c r="J102" s="67"/>
      <c r="K102" s="38"/>
      <c r="L102" s="40"/>
      <c r="M102" s="37" t="s">
        <v>40</v>
      </c>
      <c r="N102" s="38"/>
      <c r="O102" s="43"/>
      <c r="P102" s="40"/>
      <c r="Q102" s="96"/>
      <c r="R102" s="68"/>
      <c r="S102" s="40"/>
      <c r="T102" s="45"/>
    </row>
    <row r="103" spans="1:20" ht="15.75" x14ac:dyDescent="0.25">
      <c r="A103" s="79" t="s">
        <v>33</v>
      </c>
      <c r="B103" s="38">
        <f>+$B$34</f>
        <v>197.774478792</v>
      </c>
      <c r="C103" s="39">
        <v>7.4050000000000005E-2</v>
      </c>
      <c r="D103" s="40">
        <f>+B103*C103</f>
        <v>14.6452001545476</v>
      </c>
      <c r="E103" s="38"/>
      <c r="F103" s="164"/>
      <c r="G103" s="40"/>
      <c r="H103" s="165"/>
      <c r="I103" s="160"/>
      <c r="J103" s="67"/>
      <c r="K103" s="38">
        <f>+B103+E103+H103</f>
        <v>197.774478792</v>
      </c>
      <c r="L103" s="40">
        <f>+D103+G103+J103</f>
        <v>14.6452001545476</v>
      </c>
      <c r="M103" s="79" t="s">
        <v>33</v>
      </c>
      <c r="N103" s="38">
        <f>+$N$34</f>
        <v>0.50889346269409153</v>
      </c>
      <c r="O103" s="43">
        <v>8.7439999999999998</v>
      </c>
      <c r="P103" s="40">
        <f>+N103*O103</f>
        <v>4.4497644377971364</v>
      </c>
      <c r="Q103" s="96"/>
      <c r="R103" s="68"/>
      <c r="S103" s="40"/>
      <c r="T103" s="45">
        <f>L103+P103+S103</f>
        <v>19.094964592344738</v>
      </c>
    </row>
    <row r="104" spans="1:20" ht="15.75" x14ac:dyDescent="0.25">
      <c r="A104" s="79" t="s">
        <v>34</v>
      </c>
      <c r="B104" s="81">
        <f>+$B$35</f>
        <v>495.32785147330929</v>
      </c>
      <c r="C104" s="82">
        <f>+C103</f>
        <v>7.4050000000000005E-2</v>
      </c>
      <c r="D104" s="83">
        <f>+B104*C104</f>
        <v>36.679027401598553</v>
      </c>
      <c r="E104" s="81"/>
      <c r="F104" s="164"/>
      <c r="G104" s="83"/>
      <c r="H104" s="165"/>
      <c r="I104" s="163"/>
      <c r="J104" s="85"/>
      <c r="K104" s="81">
        <f>+B104+E104+H104</f>
        <v>495.32785147330929</v>
      </c>
      <c r="L104" s="83">
        <f>+D104+G104+J104</f>
        <v>36.679027401598553</v>
      </c>
      <c r="M104" s="79" t="s">
        <v>34</v>
      </c>
      <c r="N104" s="81">
        <f>+$N$35</f>
        <v>1.0848905584408921</v>
      </c>
      <c r="O104" s="86">
        <v>8.4239999999999995</v>
      </c>
      <c r="P104" s="83">
        <f>+N104*O104</f>
        <v>9.139118064306075</v>
      </c>
      <c r="Q104" s="99"/>
      <c r="R104" s="87"/>
      <c r="S104" s="83"/>
      <c r="T104" s="88">
        <f>L104+P104+S104</f>
        <v>45.818145465904628</v>
      </c>
    </row>
    <row r="105" spans="1:20" ht="15.75" x14ac:dyDescent="0.25">
      <c r="A105" s="37" t="s">
        <v>35</v>
      </c>
      <c r="B105" s="38">
        <f>SUM(B103:B104)</f>
        <v>693.10233026530932</v>
      </c>
      <c r="C105" s="39"/>
      <c r="D105" s="40">
        <f>SUM(D103:D104)</f>
        <v>51.324227556146155</v>
      </c>
      <c r="E105" s="38"/>
      <c r="F105" s="164"/>
      <c r="G105" s="40"/>
      <c r="H105" s="165"/>
      <c r="I105" s="160"/>
      <c r="J105" s="67"/>
      <c r="K105" s="38">
        <f>+B105+E105+H105</f>
        <v>693.10233026530932</v>
      </c>
      <c r="L105" s="40">
        <f>+D105+G105+J105</f>
        <v>51.324227556146155</v>
      </c>
      <c r="M105" s="37" t="s">
        <v>35</v>
      </c>
      <c r="N105" s="38">
        <f>SUM(N103:N104)</f>
        <v>1.5937840211349836</v>
      </c>
      <c r="O105" s="43"/>
      <c r="P105" s="40">
        <f>SUM(P103:P104)</f>
        <v>13.58888250210321</v>
      </c>
      <c r="Q105" s="96"/>
      <c r="R105" s="68"/>
      <c r="S105" s="40"/>
      <c r="T105" s="45">
        <f>+T103+T104</f>
        <v>64.913110058249373</v>
      </c>
    </row>
    <row r="106" spans="1:20" s="1" customFormat="1" ht="21" x14ac:dyDescent="0.25">
      <c r="A106" s="37" t="s">
        <v>41</v>
      </c>
      <c r="B106" s="12">
        <f>+B101+B105</f>
        <v>921.77212846619989</v>
      </c>
      <c r="C106" s="102"/>
      <c r="D106" s="14">
        <f>+D101+D105</f>
        <v>68.257226112922098</v>
      </c>
      <c r="E106" s="104"/>
      <c r="F106" s="164"/>
      <c r="G106" s="21"/>
      <c r="H106" s="165"/>
      <c r="I106" s="166"/>
      <c r="J106" s="103"/>
      <c r="K106" s="12">
        <f>+K101+K105</f>
        <v>921.77212846619989</v>
      </c>
      <c r="L106" s="14">
        <f>+L101+L105</f>
        <v>68.257226112922098</v>
      </c>
      <c r="M106" s="37" t="s">
        <v>42</v>
      </c>
      <c r="N106" s="104">
        <f>+N101+N105</f>
        <v>2.0109159213737735</v>
      </c>
      <c r="O106" s="105"/>
      <c r="P106" s="14">
        <f>+P101+P105</f>
        <v>18.577989137822225</v>
      </c>
      <c r="Q106" s="19"/>
      <c r="R106" s="20"/>
      <c r="S106" s="21"/>
      <c r="T106" s="45">
        <f>+T101+T105</f>
        <v>86.835215250744341</v>
      </c>
    </row>
    <row r="107" spans="1:20" s="1" customFormat="1" ht="8.4499999999999993" customHeight="1" x14ac:dyDescent="0.25">
      <c r="A107" s="37"/>
      <c r="B107" s="12"/>
      <c r="C107" s="102"/>
      <c r="D107" s="14"/>
      <c r="E107" s="104"/>
      <c r="F107" s="167"/>
      <c r="G107" s="21"/>
      <c r="H107" s="168"/>
      <c r="I107" s="166"/>
      <c r="J107" s="103"/>
      <c r="K107" s="12"/>
      <c r="L107" s="14"/>
      <c r="M107" s="37"/>
      <c r="N107" s="104"/>
      <c r="O107" s="105"/>
      <c r="P107" s="14"/>
      <c r="Q107" s="19"/>
      <c r="R107" s="20"/>
      <c r="S107" s="21"/>
      <c r="T107" s="45"/>
    </row>
    <row r="108" spans="1:20" s="1" customFormat="1" ht="18.75" x14ac:dyDescent="0.25">
      <c r="A108" s="37" t="s">
        <v>78</v>
      </c>
      <c r="B108" s="12">
        <v>0</v>
      </c>
      <c r="C108" s="102">
        <v>6.7369999999999999E-2</v>
      </c>
      <c r="D108" s="14">
        <f>+B108*C108</f>
        <v>0</v>
      </c>
      <c r="E108" s="104"/>
      <c r="F108" s="167"/>
      <c r="G108" s="21"/>
      <c r="H108" s="19"/>
      <c r="I108" s="166"/>
      <c r="J108" s="103"/>
      <c r="K108" s="12">
        <f>+B108+E108+H108</f>
        <v>0</v>
      </c>
      <c r="L108" s="14">
        <f>+D108+G108+J108</f>
        <v>0</v>
      </c>
      <c r="M108" s="37"/>
      <c r="N108" s="38">
        <f>+$N$39</f>
        <v>2.7269760000000001</v>
      </c>
      <c r="O108" s="43">
        <v>0</v>
      </c>
      <c r="P108" s="40">
        <f>+N108*O108</f>
        <v>0</v>
      </c>
      <c r="Q108" s="12">
        <v>0</v>
      </c>
      <c r="R108" s="169">
        <v>20700</v>
      </c>
      <c r="S108" s="14">
        <f>+Q108*R108</f>
        <v>0</v>
      </c>
      <c r="T108" s="45">
        <f>L108+P108+S108</f>
        <v>0</v>
      </c>
    </row>
    <row r="109" spans="1:20" ht="9" customHeight="1" x14ac:dyDescent="0.25">
      <c r="A109" s="37"/>
      <c r="B109" s="38"/>
      <c r="C109" s="39"/>
      <c r="D109" s="40"/>
      <c r="E109" s="96"/>
      <c r="F109" s="164"/>
      <c r="G109" s="67"/>
      <c r="H109" s="66"/>
      <c r="I109" s="160"/>
      <c r="J109" s="67"/>
      <c r="K109" s="38"/>
      <c r="L109" s="40"/>
      <c r="M109" s="37"/>
      <c r="N109" s="38"/>
      <c r="O109" s="43"/>
      <c r="P109" s="40"/>
      <c r="Q109" s="96"/>
      <c r="R109" s="68"/>
      <c r="S109" s="170"/>
      <c r="T109" s="45"/>
    </row>
    <row r="110" spans="1:20" s="1" customFormat="1" ht="16.5" thickBot="1" x14ac:dyDescent="0.3">
      <c r="A110" s="54" t="s">
        <v>44</v>
      </c>
      <c r="B110" s="55">
        <f>+B96+B97+B106+B108</f>
        <v>1611.3587086374632</v>
      </c>
      <c r="C110" s="59"/>
      <c r="D110" s="57">
        <f>+D96+D97+D106+D108</f>
        <v>125.40308948660984</v>
      </c>
      <c r="E110" s="58">
        <f>+E96+E97+E106</f>
        <v>83.48647382873645</v>
      </c>
      <c r="F110" s="59"/>
      <c r="G110" s="57">
        <f>+G96+G97+G106</f>
        <v>6.7198262784749971</v>
      </c>
      <c r="H110" s="94"/>
      <c r="I110" s="159"/>
      <c r="J110" s="95"/>
      <c r="K110" s="55">
        <f>+K96+K97+K106+K108</f>
        <v>1694.8451824661997</v>
      </c>
      <c r="L110" s="57">
        <f>+L96+L97+L106+L108</f>
        <v>132.12291576508483</v>
      </c>
      <c r="M110" s="54" t="s">
        <v>44</v>
      </c>
      <c r="N110" s="58">
        <f>+N96+N97+N106+N108</f>
        <v>7.1967004454611718</v>
      </c>
      <c r="O110" s="62"/>
      <c r="P110" s="57">
        <f>+P96+P97+P106+P108</f>
        <v>45.498305214599782</v>
      </c>
      <c r="Q110" s="55">
        <f>+Q96+Q97+Q106+Q108</f>
        <v>0</v>
      </c>
      <c r="R110" s="63"/>
      <c r="S110" s="61">
        <f>+S96+S97+S106+S108</f>
        <v>0</v>
      </c>
      <c r="T110" s="64">
        <f>L110+P110+S110</f>
        <v>177.62122097968461</v>
      </c>
    </row>
    <row r="111" spans="1:20" ht="16.5" thickBot="1" x14ac:dyDescent="0.3">
      <c r="A111" s="37"/>
      <c r="B111" s="38"/>
      <c r="C111" s="39"/>
      <c r="D111" s="40"/>
      <c r="E111" s="96"/>
      <c r="F111" s="164"/>
      <c r="G111" s="67"/>
      <c r="H111" s="66"/>
      <c r="I111" s="160"/>
      <c r="J111" s="67"/>
      <c r="K111" s="38"/>
      <c r="L111" s="40"/>
      <c r="M111" s="37"/>
      <c r="N111" s="38"/>
      <c r="O111" s="43"/>
      <c r="P111" s="40"/>
      <c r="Q111" s="66"/>
      <c r="R111" s="68"/>
      <c r="S111" s="67"/>
      <c r="T111" s="69"/>
    </row>
    <row r="112" spans="1:20" ht="15.75" x14ac:dyDescent="0.25">
      <c r="A112" s="27" t="s">
        <v>45</v>
      </c>
      <c r="B112" s="70"/>
      <c r="C112" s="74"/>
      <c r="D112" s="72"/>
      <c r="E112" s="97"/>
      <c r="F112" s="171"/>
      <c r="G112" s="75"/>
      <c r="H112" s="73"/>
      <c r="I112" s="161"/>
      <c r="J112" s="75"/>
      <c r="K112" s="70"/>
      <c r="L112" s="72"/>
      <c r="M112" s="27" t="s">
        <v>45</v>
      </c>
      <c r="N112" s="70"/>
      <c r="O112" s="76"/>
      <c r="P112" s="72"/>
      <c r="Q112" s="73"/>
      <c r="R112" s="77"/>
      <c r="S112" s="75"/>
      <c r="T112" s="78"/>
    </row>
    <row r="113" spans="1:20" ht="15.75" x14ac:dyDescent="0.25">
      <c r="A113" s="37" t="s">
        <v>46</v>
      </c>
      <c r="B113" s="38"/>
      <c r="C113" s="39"/>
      <c r="D113" s="40"/>
      <c r="E113" s="96"/>
      <c r="F113" s="164"/>
      <c r="G113" s="67"/>
      <c r="H113" s="66"/>
      <c r="I113" s="160"/>
      <c r="J113" s="67"/>
      <c r="K113" s="38"/>
      <c r="L113" s="40"/>
      <c r="M113" s="37" t="s">
        <v>46</v>
      </c>
      <c r="N113" s="38"/>
      <c r="O113" s="43"/>
      <c r="P113" s="40"/>
      <c r="Q113" s="66"/>
      <c r="R113" s="68"/>
      <c r="S113" s="67"/>
      <c r="T113" s="69"/>
    </row>
    <row r="114" spans="1:20" ht="15.75" x14ac:dyDescent="0.25">
      <c r="A114" s="79" t="s">
        <v>33</v>
      </c>
      <c r="B114" s="38">
        <f>+$B$45</f>
        <v>117.65539096198492</v>
      </c>
      <c r="C114" s="39">
        <v>7.7649999999999997E-2</v>
      </c>
      <c r="D114" s="40">
        <f>+B114*C114</f>
        <v>9.1359411081981285</v>
      </c>
      <c r="E114" s="96"/>
      <c r="F114" s="164"/>
      <c r="G114" s="67"/>
      <c r="H114" s="66"/>
      <c r="I114" s="160"/>
      <c r="J114" s="67"/>
      <c r="K114" s="38">
        <f>+B114+E114+H114</f>
        <v>117.65539096198492</v>
      </c>
      <c r="L114" s="40">
        <f>+D114+G114+J114</f>
        <v>9.1359411081981285</v>
      </c>
      <c r="M114" s="79" t="s">
        <v>33</v>
      </c>
      <c r="N114" s="38">
        <f>+$N$45</f>
        <v>0.33023960825835147</v>
      </c>
      <c r="O114" s="43">
        <v>12.818</v>
      </c>
      <c r="P114" s="40">
        <f>+N114*O114</f>
        <v>4.2330112986555486</v>
      </c>
      <c r="Q114" s="66"/>
      <c r="R114" s="68"/>
      <c r="S114" s="67"/>
      <c r="T114" s="45">
        <f>L114+P114+S114</f>
        <v>13.368952406853676</v>
      </c>
    </row>
    <row r="115" spans="1:20" ht="15.75" x14ac:dyDescent="0.25">
      <c r="A115" s="79" t="s">
        <v>34</v>
      </c>
      <c r="B115" s="81">
        <f>+$B$46</f>
        <v>74.073924300000002</v>
      </c>
      <c r="C115" s="82">
        <f>+C114</f>
        <v>7.7649999999999997E-2</v>
      </c>
      <c r="D115" s="83">
        <f>+B115*C115</f>
        <v>5.7518402218949998</v>
      </c>
      <c r="E115" s="99"/>
      <c r="F115" s="172"/>
      <c r="G115" s="85"/>
      <c r="H115" s="84"/>
      <c r="I115" s="163"/>
      <c r="J115" s="85"/>
      <c r="K115" s="81">
        <f>+B115+E115+H115</f>
        <v>74.073924300000002</v>
      </c>
      <c r="L115" s="83">
        <f>+D115+G115+J115</f>
        <v>5.7518402218949998</v>
      </c>
      <c r="M115" s="79" t="s">
        <v>34</v>
      </c>
      <c r="N115" s="81">
        <f>+$N$46</f>
        <v>0.18901963686097234</v>
      </c>
      <c r="O115" s="86">
        <v>12.497999999999999</v>
      </c>
      <c r="P115" s="83">
        <f>+N115*O115</f>
        <v>2.362367421488432</v>
      </c>
      <c r="Q115" s="84"/>
      <c r="R115" s="87"/>
      <c r="S115" s="85"/>
      <c r="T115" s="88">
        <f>L115+P115+S115</f>
        <v>8.1142076433834323</v>
      </c>
    </row>
    <row r="116" spans="1:20" ht="15.75" x14ac:dyDescent="0.25">
      <c r="A116" s="37" t="s">
        <v>35</v>
      </c>
      <c r="B116" s="38">
        <f>SUM(B114:B115)</f>
        <v>191.72931526198494</v>
      </c>
      <c r="C116" s="39"/>
      <c r="D116" s="40">
        <f>SUM(D114:D115)</f>
        <v>14.887781330093128</v>
      </c>
      <c r="E116" s="96"/>
      <c r="F116" s="164"/>
      <c r="G116" s="67"/>
      <c r="H116" s="66"/>
      <c r="I116" s="160"/>
      <c r="J116" s="67"/>
      <c r="K116" s="38">
        <f>+B116+E116+H116</f>
        <v>191.72931526198494</v>
      </c>
      <c r="L116" s="40">
        <f>+D116+G116+J116</f>
        <v>14.887781330093128</v>
      </c>
      <c r="M116" s="37" t="s">
        <v>35</v>
      </c>
      <c r="N116" s="38">
        <f>SUM(N114:N115)</f>
        <v>0.51925924511932386</v>
      </c>
      <c r="O116" s="43"/>
      <c r="P116" s="40">
        <f>SUM(P114:P115)</f>
        <v>6.5953787201439802</v>
      </c>
      <c r="Q116" s="66"/>
      <c r="R116" s="68"/>
      <c r="S116" s="67"/>
      <c r="T116" s="45">
        <f>+T114+T115</f>
        <v>21.48316005023711</v>
      </c>
    </row>
    <row r="117" spans="1:20" ht="15.75" x14ac:dyDescent="0.25">
      <c r="A117" s="37" t="s">
        <v>47</v>
      </c>
      <c r="B117" s="81">
        <f>+$B$48</f>
        <v>97.812659999999994</v>
      </c>
      <c r="C117" s="82">
        <v>0.24525</v>
      </c>
      <c r="D117" s="83">
        <f>+B117*C117</f>
        <v>23.988554864999998</v>
      </c>
      <c r="E117" s="99"/>
      <c r="F117" s="172"/>
      <c r="G117" s="85"/>
      <c r="H117" s="84"/>
      <c r="I117" s="163"/>
      <c r="J117" s="85"/>
      <c r="K117" s="81">
        <f>+B117+E117+H117</f>
        <v>97.812659999999994</v>
      </c>
      <c r="L117" s="83">
        <f>+D117+G117+J117</f>
        <v>23.988554864999998</v>
      </c>
      <c r="M117" s="37" t="s">
        <v>48</v>
      </c>
      <c r="N117" s="81"/>
      <c r="O117" s="86"/>
      <c r="P117" s="83"/>
      <c r="Q117" s="84"/>
      <c r="R117" s="87"/>
      <c r="S117" s="85"/>
      <c r="T117" s="88">
        <f>L117+P117+S117</f>
        <v>23.988554864999998</v>
      </c>
    </row>
    <row r="118" spans="1:20" s="1" customFormat="1" ht="16.5" thickBot="1" x14ac:dyDescent="0.3">
      <c r="A118" s="54" t="s">
        <v>28</v>
      </c>
      <c r="B118" s="55">
        <f>+B116+B117</f>
        <v>289.54197526198493</v>
      </c>
      <c r="C118" s="59"/>
      <c r="D118" s="57">
        <f>+D116+D117</f>
        <v>38.876336195093124</v>
      </c>
      <c r="E118" s="58"/>
      <c r="F118" s="173"/>
      <c r="G118" s="95"/>
      <c r="H118" s="94"/>
      <c r="I118" s="159"/>
      <c r="J118" s="95"/>
      <c r="K118" s="55">
        <f>+B118+E118+H118</f>
        <v>289.54197526198493</v>
      </c>
      <c r="L118" s="57">
        <f>+D118+G118+J118</f>
        <v>38.876336195093124</v>
      </c>
      <c r="M118" s="54" t="s">
        <v>28</v>
      </c>
      <c r="N118" s="55">
        <f>+N116+N117</f>
        <v>0.51925924511932386</v>
      </c>
      <c r="O118" s="62"/>
      <c r="P118" s="57">
        <f>+P116+P117</f>
        <v>6.5953787201439802</v>
      </c>
      <c r="Q118" s="94"/>
      <c r="R118" s="63"/>
      <c r="S118" s="95"/>
      <c r="T118" s="64">
        <f>+T116+T117</f>
        <v>45.471714915237108</v>
      </c>
    </row>
    <row r="119" spans="1:20" ht="6.75" customHeight="1" x14ac:dyDescent="0.25">
      <c r="A119" s="37"/>
      <c r="B119" s="38"/>
      <c r="C119" s="39"/>
      <c r="D119" s="40"/>
      <c r="E119" s="96"/>
      <c r="F119" s="164"/>
      <c r="G119" s="67"/>
      <c r="H119" s="66"/>
      <c r="I119" s="160"/>
      <c r="J119" s="67"/>
      <c r="K119" s="38"/>
      <c r="L119" s="40"/>
      <c r="M119" s="37"/>
      <c r="N119" s="38"/>
      <c r="O119" s="43"/>
      <c r="P119" s="40"/>
      <c r="Q119" s="66"/>
      <c r="R119" s="68"/>
      <c r="S119" s="67"/>
      <c r="T119" s="45"/>
    </row>
    <row r="120" spans="1:20" ht="15.75" x14ac:dyDescent="0.25">
      <c r="A120" s="11" t="s">
        <v>49</v>
      </c>
      <c r="B120" s="12">
        <f>+B83+B93+B110+B118</f>
        <v>7689.473599110418</v>
      </c>
      <c r="C120" s="102"/>
      <c r="D120" s="14">
        <f>+D83+D93+D110+D118</f>
        <v>967.28441875039414</v>
      </c>
      <c r="E120" s="104">
        <f>+E83+E93+E110+E118</f>
        <v>1440.8638149171691</v>
      </c>
      <c r="F120" s="167"/>
      <c r="G120" s="14">
        <f>+G83+G93+G110+G118</f>
        <v>133.0999842362047</v>
      </c>
      <c r="H120" s="104">
        <f>+H83+H93+H110+H118</f>
        <v>160.6297566811337</v>
      </c>
      <c r="I120" s="166"/>
      <c r="J120" s="14">
        <f>+J83+J93+J110+J118</f>
        <v>12.479325796557276</v>
      </c>
      <c r="K120" s="12">
        <f>+B120+E120+H120</f>
        <v>9290.96717070872</v>
      </c>
      <c r="L120" s="14">
        <f>+D120+G120+J120</f>
        <v>1112.8637287831561</v>
      </c>
      <c r="M120" s="11" t="s">
        <v>49</v>
      </c>
      <c r="N120" s="104">
        <f>+N83+N93+N110+N118</f>
        <v>15.612902140345254</v>
      </c>
      <c r="O120" s="111"/>
      <c r="P120" s="14">
        <f>+P83+P93+P110+P118</f>
        <v>140.5211867250197</v>
      </c>
      <c r="Q120" s="104">
        <f>+Q83+Q93+Q110+Q118</f>
        <v>5.5501222504952752</v>
      </c>
      <c r="R120" s="20"/>
      <c r="S120" s="14">
        <f>+S83+S93+S110+S118</f>
        <v>61.818945335885459</v>
      </c>
      <c r="T120" s="45">
        <f>L120+P120+S120</f>
        <v>1315.2038608440614</v>
      </c>
    </row>
    <row r="121" spans="1:20" ht="6" customHeight="1" thickBot="1" x14ac:dyDescent="0.3">
      <c r="A121" s="37"/>
      <c r="B121" s="38"/>
      <c r="C121" s="39"/>
      <c r="D121" s="40"/>
      <c r="E121" s="96"/>
      <c r="F121" s="164"/>
      <c r="G121" s="67"/>
      <c r="H121" s="66"/>
      <c r="I121" s="160"/>
      <c r="J121" s="67"/>
      <c r="K121" s="38"/>
      <c r="L121" s="40"/>
      <c r="M121" s="37"/>
      <c r="N121" s="38"/>
      <c r="O121" s="43"/>
      <c r="P121" s="40"/>
      <c r="Q121" s="66"/>
      <c r="R121" s="68"/>
      <c r="S121" s="67"/>
      <c r="T121" s="45"/>
    </row>
    <row r="122" spans="1:20" ht="18" x14ac:dyDescent="0.25">
      <c r="A122" s="112" t="s">
        <v>50</v>
      </c>
      <c r="B122" s="70"/>
      <c r="C122" s="74"/>
      <c r="D122" s="72"/>
      <c r="E122" s="97"/>
      <c r="F122" s="171"/>
      <c r="G122" s="75"/>
      <c r="H122" s="73"/>
      <c r="I122" s="161"/>
      <c r="J122" s="75"/>
      <c r="K122" s="70"/>
      <c r="L122" s="72"/>
      <c r="M122" s="112" t="s">
        <v>50</v>
      </c>
      <c r="N122" s="70"/>
      <c r="O122" s="76"/>
      <c r="P122" s="72"/>
      <c r="Q122" s="73"/>
      <c r="R122" s="77"/>
      <c r="S122" s="75"/>
      <c r="T122" s="36"/>
    </row>
    <row r="123" spans="1:20" ht="18" x14ac:dyDescent="0.25">
      <c r="A123" s="37" t="s">
        <v>51</v>
      </c>
      <c r="B123" s="38">
        <f>+$B54</f>
        <v>18.814682999999999</v>
      </c>
      <c r="C123" s="39">
        <f>+D123/B123</f>
        <v>5.6957749434311492E-2</v>
      </c>
      <c r="D123" s="40">
        <v>1.071642</v>
      </c>
      <c r="E123" s="96"/>
      <c r="F123" s="164"/>
      <c r="G123" s="67"/>
      <c r="H123" s="66"/>
      <c r="I123" s="160"/>
      <c r="J123" s="67"/>
      <c r="K123" s="38">
        <f>+B123+E123+H123</f>
        <v>18.814682999999999</v>
      </c>
      <c r="L123" s="40">
        <f>+D123+G123+J123</f>
        <v>1.071642</v>
      </c>
      <c r="M123" s="24"/>
      <c r="N123" s="38"/>
      <c r="O123" s="43"/>
      <c r="P123" s="40"/>
      <c r="Q123" s="66"/>
      <c r="R123" s="68"/>
      <c r="S123" s="67"/>
      <c r="T123" s="45">
        <f>L123+P123+S123</f>
        <v>1.071642</v>
      </c>
    </row>
    <row r="124" spans="1:20" ht="18" x14ac:dyDescent="0.25">
      <c r="A124" s="37" t="s">
        <v>52</v>
      </c>
      <c r="B124" s="38">
        <f>+$B55</f>
        <v>178.92</v>
      </c>
      <c r="C124" s="39">
        <f>+D124/B124</f>
        <v>5.7240001117818025E-2</v>
      </c>
      <c r="D124" s="40">
        <v>10.241381000000001</v>
      </c>
      <c r="E124" s="96"/>
      <c r="F124" s="164"/>
      <c r="G124" s="67"/>
      <c r="H124" s="66"/>
      <c r="I124" s="160"/>
      <c r="J124" s="67"/>
      <c r="K124" s="38">
        <f>+B124+E124+H124</f>
        <v>178.92</v>
      </c>
      <c r="L124" s="40">
        <f>+D124+G124+J124</f>
        <v>10.241381000000001</v>
      </c>
      <c r="M124" s="24"/>
      <c r="N124" s="38"/>
      <c r="O124" s="43"/>
      <c r="P124" s="40"/>
      <c r="Q124" s="66"/>
      <c r="R124" s="68"/>
      <c r="S124" s="67"/>
      <c r="T124" s="45">
        <f>L124+P124+S124</f>
        <v>10.241381000000001</v>
      </c>
    </row>
    <row r="125" spans="1:20" ht="18" x14ac:dyDescent="0.25">
      <c r="A125" s="37" t="s">
        <v>53</v>
      </c>
      <c r="B125" s="81">
        <f>+$B56</f>
        <v>189</v>
      </c>
      <c r="C125" s="82">
        <f>+D125/B125</f>
        <v>5.1758259259259261E-2</v>
      </c>
      <c r="D125" s="83">
        <v>9.782311</v>
      </c>
      <c r="E125" s="96"/>
      <c r="F125" s="164"/>
      <c r="G125" s="67"/>
      <c r="H125" s="66"/>
      <c r="I125" s="160"/>
      <c r="J125" s="67"/>
      <c r="K125" s="81">
        <f>+B125+E125+H125</f>
        <v>189</v>
      </c>
      <c r="L125" s="83">
        <f>+D125+G125+J125</f>
        <v>9.782311</v>
      </c>
      <c r="M125" s="24"/>
      <c r="N125" s="38"/>
      <c r="O125" s="43"/>
      <c r="P125" s="40"/>
      <c r="Q125" s="66"/>
      <c r="R125" s="68"/>
      <c r="S125" s="67"/>
      <c r="T125" s="88">
        <f>L125+P125+S125</f>
        <v>9.782311</v>
      </c>
    </row>
    <row r="126" spans="1:20" s="89" customFormat="1" ht="15.75" x14ac:dyDescent="0.25">
      <c r="A126" s="37" t="s">
        <v>55</v>
      </c>
      <c r="B126" s="38">
        <f>+$B58</f>
        <v>708.81468599999994</v>
      </c>
      <c r="C126" s="39">
        <f>+D126/B126</f>
        <v>6.059649136558664E-2</v>
      </c>
      <c r="D126" s="40">
        <v>42.951683000000003</v>
      </c>
      <c r="E126" s="99"/>
      <c r="F126" s="172"/>
      <c r="G126" s="85"/>
      <c r="H126" s="84"/>
      <c r="I126" s="163"/>
      <c r="J126" s="85"/>
      <c r="K126" s="38">
        <f>+B126+E126+H126</f>
        <v>708.81468599999994</v>
      </c>
      <c r="L126" s="40">
        <f>+D126+G126+J126</f>
        <v>42.951683000000003</v>
      </c>
      <c r="M126" s="113"/>
      <c r="N126" s="81"/>
      <c r="O126" s="86"/>
      <c r="P126" s="83"/>
      <c r="Q126" s="84"/>
      <c r="R126" s="87"/>
      <c r="S126" s="85"/>
      <c r="T126" s="45">
        <f>L126+P126+S126</f>
        <v>42.951683000000003</v>
      </c>
    </row>
    <row r="127" spans="1:20" s="89" customFormat="1" ht="15.75" x14ac:dyDescent="0.25">
      <c r="A127" s="37"/>
      <c r="B127" s="38"/>
      <c r="C127" s="39"/>
      <c r="D127" s="40"/>
      <c r="E127" s="99"/>
      <c r="F127" s="172"/>
      <c r="G127" s="85"/>
      <c r="H127" s="84"/>
      <c r="I127" s="163"/>
      <c r="J127" s="85"/>
      <c r="K127" s="38"/>
      <c r="L127" s="40"/>
      <c r="M127" s="113"/>
      <c r="N127" s="81"/>
      <c r="O127" s="86"/>
      <c r="P127" s="83"/>
      <c r="Q127" s="84"/>
      <c r="R127" s="87"/>
      <c r="S127" s="85"/>
      <c r="T127" s="45"/>
    </row>
    <row r="128" spans="1:20" s="89" customFormat="1" ht="15.75" x14ac:dyDescent="0.25">
      <c r="A128" s="37" t="s">
        <v>57</v>
      </c>
      <c r="B128" s="38">
        <v>3.5411429479776402</v>
      </c>
      <c r="C128" s="39">
        <f>+D128/B128</f>
        <v>1.2258232594170575</v>
      </c>
      <c r="D128" s="40">
        <v>4.3408153905516782</v>
      </c>
      <c r="E128" s="99"/>
      <c r="F128" s="172"/>
      <c r="G128" s="85"/>
      <c r="H128" s="84"/>
      <c r="I128" s="163"/>
      <c r="J128" s="85"/>
      <c r="K128" s="38">
        <f>+B128+E128+H128</f>
        <v>3.5411429479776402</v>
      </c>
      <c r="L128" s="40">
        <f>+D128+G128+J128</f>
        <v>4.3408153905516782</v>
      </c>
      <c r="M128" s="113"/>
      <c r="N128" s="81"/>
      <c r="O128" s="86"/>
      <c r="P128" s="83"/>
      <c r="Q128" s="84"/>
      <c r="R128" s="87"/>
      <c r="S128" s="85"/>
      <c r="T128" s="45">
        <f>L128+P128+S128</f>
        <v>4.3408153905516782</v>
      </c>
    </row>
    <row r="129" spans="1:20" s="1" customFormat="1" ht="21.75" thickBot="1" x14ac:dyDescent="0.3">
      <c r="A129" s="54" t="s">
        <v>58</v>
      </c>
      <c r="B129" s="55">
        <f>+B126</f>
        <v>708.81468599999994</v>
      </c>
      <c r="C129" s="59"/>
      <c r="D129" s="57">
        <f>+D126+D128</f>
        <v>47.292498390551678</v>
      </c>
      <c r="E129" s="58"/>
      <c r="F129" s="173"/>
      <c r="G129" s="95"/>
      <c r="H129" s="94"/>
      <c r="I129" s="159"/>
      <c r="J129" s="95"/>
      <c r="K129" s="55">
        <f>+K126</f>
        <v>708.81468599999994</v>
      </c>
      <c r="L129" s="174">
        <f>+L126+L128</f>
        <v>47.292498390551678</v>
      </c>
      <c r="M129" s="54" t="s">
        <v>59</v>
      </c>
      <c r="N129" s="55"/>
      <c r="O129" s="62"/>
      <c r="P129" s="57"/>
      <c r="Q129" s="94"/>
      <c r="R129" s="63"/>
      <c r="S129" s="95"/>
      <c r="T129" s="115">
        <f>T126+T128</f>
        <v>47.292498390551678</v>
      </c>
    </row>
    <row r="130" spans="1:20" s="1" customFormat="1" ht="7.5" customHeight="1" x14ac:dyDescent="0.25">
      <c r="A130" s="11"/>
      <c r="B130" s="12"/>
      <c r="C130" s="102"/>
      <c r="D130" s="14"/>
      <c r="E130" s="104"/>
      <c r="F130" s="167"/>
      <c r="G130" s="21"/>
      <c r="H130" s="19"/>
      <c r="I130" s="166"/>
      <c r="J130" s="21"/>
      <c r="K130" s="12"/>
      <c r="L130" s="14"/>
      <c r="M130" s="11"/>
      <c r="N130" s="12"/>
      <c r="O130" s="105"/>
      <c r="P130" s="14"/>
      <c r="Q130" s="19"/>
      <c r="R130" s="20"/>
      <c r="S130" s="21"/>
      <c r="T130" s="116"/>
    </row>
    <row r="131" spans="1:20" ht="18" x14ac:dyDescent="0.25">
      <c r="A131" s="24" t="s">
        <v>60</v>
      </c>
      <c r="B131" s="117">
        <f>+B120+B129</f>
        <v>8398.2882851104187</v>
      </c>
      <c r="C131" s="118"/>
      <c r="D131" s="119">
        <f>+D120+D129</f>
        <v>1014.5769171409459</v>
      </c>
      <c r="E131" s="117">
        <f>+E120+E129</f>
        <v>1440.8638149171691</v>
      </c>
      <c r="F131" s="118"/>
      <c r="G131" s="119">
        <f>+G120+G129</f>
        <v>133.0999842362047</v>
      </c>
      <c r="H131" s="117">
        <f>+H120+H129</f>
        <v>160.6297566811337</v>
      </c>
      <c r="I131" s="175"/>
      <c r="J131" s="119">
        <f>+J120+J129</f>
        <v>12.479325796557276</v>
      </c>
      <c r="K131" s="117">
        <f>+B131+E131+H131</f>
        <v>9999.7818567087215</v>
      </c>
      <c r="L131" s="119">
        <f>+D131+G131+J131</f>
        <v>1160.1562271737077</v>
      </c>
      <c r="M131" s="24" t="s">
        <v>60</v>
      </c>
      <c r="N131" s="117">
        <f>+N120+N129</f>
        <v>15.612902140345254</v>
      </c>
      <c r="O131" s="120"/>
      <c r="P131" s="119">
        <f>+P120+P129</f>
        <v>140.5211867250197</v>
      </c>
      <c r="Q131" s="117">
        <f>+Q120+Q129</f>
        <v>5.5501222504952752</v>
      </c>
      <c r="R131" s="121"/>
      <c r="S131" s="119">
        <f>+S120+S129</f>
        <v>61.818945335885459</v>
      </c>
      <c r="T131" s="122">
        <f>+T120+T129</f>
        <v>1362.496359234613</v>
      </c>
    </row>
    <row r="132" spans="1:20" ht="5.25" customHeight="1" x14ac:dyDescent="0.25">
      <c r="A132" s="37"/>
      <c r="B132" s="38"/>
      <c r="C132" s="39"/>
      <c r="D132" s="40"/>
      <c r="E132" s="38"/>
      <c r="F132" s="39"/>
      <c r="G132" s="40"/>
      <c r="H132" s="38"/>
      <c r="I132" s="176"/>
      <c r="J132" s="40"/>
      <c r="K132" s="38"/>
      <c r="L132" s="40"/>
      <c r="M132" s="37"/>
      <c r="N132" s="38"/>
      <c r="O132" s="43"/>
      <c r="P132" s="40"/>
      <c r="Q132" s="38"/>
      <c r="R132" s="65"/>
      <c r="S132" s="40"/>
      <c r="T132" s="45"/>
    </row>
    <row r="133" spans="1:20" ht="15.75" x14ac:dyDescent="0.25">
      <c r="A133" s="11" t="s">
        <v>61</v>
      </c>
      <c r="B133" s="12">
        <v>29.521999999999998</v>
      </c>
      <c r="C133" s="102">
        <f>+D133/B133</f>
        <v>6.5829516970394963E-2</v>
      </c>
      <c r="D133" s="14">
        <v>1.943419</v>
      </c>
      <c r="E133" s="12"/>
      <c r="F133" s="102"/>
      <c r="G133" s="14"/>
      <c r="H133" s="12"/>
      <c r="I133" s="177"/>
      <c r="J133" s="14"/>
      <c r="K133" s="12">
        <f>+B133+E133+H133</f>
        <v>29.521999999999998</v>
      </c>
      <c r="L133" s="14">
        <f>+D133+G133+J133</f>
        <v>1.943419</v>
      </c>
      <c r="M133" s="11" t="s">
        <v>62</v>
      </c>
      <c r="N133" s="12"/>
      <c r="O133" s="105"/>
      <c r="P133" s="14"/>
      <c r="Q133" s="12"/>
      <c r="R133" s="13"/>
      <c r="S133" s="14"/>
      <c r="T133" s="116">
        <f>L133+P133+S133</f>
        <v>1.943419</v>
      </c>
    </row>
    <row r="134" spans="1:20" ht="4.5" customHeight="1" x14ac:dyDescent="0.25">
      <c r="A134" s="37"/>
      <c r="B134" s="38"/>
      <c r="C134" s="39"/>
      <c r="D134" s="40"/>
      <c r="E134" s="38"/>
      <c r="F134" s="39"/>
      <c r="G134" s="40"/>
      <c r="H134" s="38"/>
      <c r="I134" s="176"/>
      <c r="J134" s="40"/>
      <c r="K134" s="38"/>
      <c r="L134" s="40"/>
      <c r="M134" s="37"/>
      <c r="N134" s="38"/>
      <c r="O134" s="43"/>
      <c r="P134" s="40"/>
      <c r="Q134" s="38"/>
      <c r="R134" s="65"/>
      <c r="S134" s="40"/>
      <c r="T134" s="45"/>
    </row>
    <row r="135" spans="1:20" ht="21" thickBot="1" x14ac:dyDescent="0.45">
      <c r="A135" s="124" t="s">
        <v>63</v>
      </c>
      <c r="B135" s="125">
        <f>+B131+B133</f>
        <v>8427.8102851104195</v>
      </c>
      <c r="C135" s="126"/>
      <c r="D135" s="127">
        <f>+D131+D133</f>
        <v>1016.5203361409458</v>
      </c>
      <c r="E135" s="125">
        <f>+E131+E133</f>
        <v>1440.8638149171691</v>
      </c>
      <c r="F135" s="126"/>
      <c r="G135" s="127">
        <f>+G131+G133</f>
        <v>133.0999842362047</v>
      </c>
      <c r="H135" s="125">
        <f>+H131+H133</f>
        <v>160.6297566811337</v>
      </c>
      <c r="I135" s="178"/>
      <c r="J135" s="127">
        <f>+J131+J133</f>
        <v>12.479325796557276</v>
      </c>
      <c r="K135" s="125">
        <f>+B135+E135+H135</f>
        <v>10029.303856708722</v>
      </c>
      <c r="L135" s="127">
        <f>+D135+G135+J135</f>
        <v>1162.0996461737079</v>
      </c>
      <c r="M135" s="124" t="s">
        <v>63</v>
      </c>
      <c r="N135" s="125">
        <f>+N131+N133</f>
        <v>15.612902140345254</v>
      </c>
      <c r="O135" s="128"/>
      <c r="P135" s="127">
        <f>+P131+P133</f>
        <v>140.5211867250197</v>
      </c>
      <c r="Q135" s="125">
        <f>+Q131+Q133</f>
        <v>5.5501222504952752</v>
      </c>
      <c r="R135" s="129"/>
      <c r="S135" s="127">
        <f>+S131+S133</f>
        <v>61.818945335885459</v>
      </c>
      <c r="T135" s="130">
        <f>+T131+T133</f>
        <v>1364.439778234613</v>
      </c>
    </row>
    <row r="136" spans="1:20" ht="20.25" x14ac:dyDescent="0.4">
      <c r="A136" s="179"/>
      <c r="B136" s="180"/>
      <c r="C136" s="181"/>
      <c r="D136" s="182"/>
      <c r="E136" s="183"/>
      <c r="F136" s="181"/>
      <c r="G136" s="184"/>
      <c r="H136" s="180"/>
      <c r="I136" s="185"/>
      <c r="J136" s="182"/>
      <c r="K136" s="183"/>
      <c r="L136" s="184"/>
      <c r="M136" s="186"/>
      <c r="N136" s="180"/>
      <c r="O136" s="187"/>
      <c r="P136" s="182"/>
      <c r="Q136" s="183"/>
      <c r="R136" s="188"/>
      <c r="S136" s="184"/>
      <c r="T136" s="189"/>
    </row>
    <row r="137" spans="1:20" ht="21" x14ac:dyDescent="0.4">
      <c r="A137" s="11" t="s">
        <v>64</v>
      </c>
      <c r="B137" s="131"/>
      <c r="C137" s="134"/>
      <c r="D137" s="133">
        <v>23.47909505891397</v>
      </c>
      <c r="E137" s="143"/>
      <c r="F137" s="134"/>
      <c r="G137" s="144"/>
      <c r="H137" s="131"/>
      <c r="I137" s="190"/>
      <c r="J137" s="133"/>
      <c r="K137" s="143"/>
      <c r="L137" s="14">
        <f>+D137+G137+J137</f>
        <v>23.47909505891397</v>
      </c>
      <c r="M137" s="145"/>
      <c r="N137" s="131"/>
      <c r="O137" s="135"/>
      <c r="P137" s="133"/>
      <c r="Q137" s="143"/>
      <c r="R137" s="132"/>
      <c r="S137" s="144"/>
      <c r="T137" s="116">
        <f>L137+P137+S137</f>
        <v>23.47909505891397</v>
      </c>
    </row>
    <row r="138" spans="1:20" ht="20.25" x14ac:dyDescent="0.4">
      <c r="A138" s="191" t="s">
        <v>65</v>
      </c>
      <c r="B138" s="131"/>
      <c r="C138" s="134"/>
      <c r="D138" s="133">
        <f>D135+D137</f>
        <v>1039.9994311998598</v>
      </c>
      <c r="E138" s="143"/>
      <c r="F138" s="134"/>
      <c r="G138" s="144"/>
      <c r="H138" s="131"/>
      <c r="I138" s="190"/>
      <c r="J138" s="133"/>
      <c r="K138" s="143"/>
      <c r="L138" s="144">
        <f>L135+L137</f>
        <v>1185.578741232622</v>
      </c>
      <c r="M138" s="145"/>
      <c r="N138" s="131"/>
      <c r="O138" s="135"/>
      <c r="P138" s="133"/>
      <c r="Q138" s="143"/>
      <c r="R138" s="132"/>
      <c r="S138" s="144"/>
      <c r="T138" s="136">
        <f>T135+T137</f>
        <v>1387.918873293527</v>
      </c>
    </row>
    <row r="139" spans="1:20" ht="11.25" customHeight="1" thickBot="1" x14ac:dyDescent="0.45">
      <c r="A139" s="192"/>
      <c r="B139" s="125"/>
      <c r="C139" s="129"/>
      <c r="D139" s="127"/>
      <c r="E139" s="193"/>
      <c r="F139" s="129"/>
      <c r="G139" s="194"/>
      <c r="H139" s="125"/>
      <c r="I139" s="129"/>
      <c r="J139" s="127"/>
      <c r="K139" s="193"/>
      <c r="L139" s="194"/>
      <c r="M139" s="195"/>
      <c r="N139" s="125"/>
      <c r="O139" s="129"/>
      <c r="P139" s="127"/>
      <c r="Q139" s="193"/>
      <c r="R139" s="129"/>
      <c r="S139" s="194"/>
      <c r="T139" s="130"/>
    </row>
    <row r="140" spans="1:20" ht="20.25" x14ac:dyDescent="0.4">
      <c r="A140" s="142" t="str">
        <f>A71</f>
        <v>(1) Illustrates energy for unmetered customers, as well as LED and Non-LED Streetlights</v>
      </c>
      <c r="B140" s="143"/>
      <c r="C140" s="132"/>
      <c r="D140" s="144"/>
      <c r="E140" s="143"/>
      <c r="F140" s="132"/>
      <c r="G140" s="144"/>
      <c r="H140" s="143"/>
      <c r="I140" s="132"/>
      <c r="J140" s="144"/>
      <c r="K140" s="143"/>
      <c r="L140" s="144"/>
      <c r="M140" s="145"/>
      <c r="N140" s="143"/>
      <c r="O140" s="132"/>
      <c r="P140" s="144"/>
      <c r="Q140" s="143"/>
      <c r="R140" s="132"/>
      <c r="S140" s="144"/>
      <c r="T140" s="135"/>
    </row>
    <row r="141" spans="1:20" ht="20.25" x14ac:dyDescent="0.4">
      <c r="A141" s="142" t="str">
        <f>A72</f>
        <v>(2) Per kWh charge is not applicable as the class is made up of a number of rates</v>
      </c>
      <c r="B141" s="143"/>
      <c r="C141" s="132"/>
      <c r="D141" s="144"/>
      <c r="E141" s="143"/>
      <c r="F141" s="132"/>
      <c r="G141" s="144"/>
      <c r="H141" s="143"/>
      <c r="I141" s="132"/>
      <c r="J141" s="144"/>
      <c r="K141" s="143"/>
      <c r="L141" s="144"/>
      <c r="M141" s="145"/>
      <c r="N141" s="143"/>
      <c r="O141" s="132"/>
      <c r="P141" s="144"/>
      <c r="Q141" s="143"/>
      <c r="R141" s="132"/>
      <c r="S141" s="144"/>
      <c r="T141" s="135"/>
    </row>
    <row r="142" spans="1:20" ht="21.75" x14ac:dyDescent="0.4">
      <c r="A142" s="145"/>
      <c r="B142" s="196" t="s">
        <v>79</v>
      </c>
      <c r="C142" s="132"/>
      <c r="D142" s="144"/>
      <c r="E142" s="143"/>
      <c r="F142" s="132"/>
      <c r="G142" s="144"/>
      <c r="H142" s="143"/>
      <c r="I142" s="132"/>
      <c r="J142" s="144"/>
      <c r="K142" s="143"/>
      <c r="L142" s="144"/>
      <c r="M142" s="145"/>
      <c r="N142" s="143"/>
      <c r="O142" s="132"/>
      <c r="P142" s="144"/>
      <c r="Q142" s="143"/>
      <c r="R142" s="132"/>
      <c r="S142" s="144"/>
      <c r="T142" s="135"/>
    </row>
    <row r="143" spans="1:20" ht="13.5" thickBot="1" x14ac:dyDescent="0.25">
      <c r="T143" s="197"/>
    </row>
    <row r="144" spans="1:20" ht="23.25" x14ac:dyDescent="0.35">
      <c r="A144" s="8" t="s">
        <v>80</v>
      </c>
      <c r="B144" s="258" t="s">
        <v>1</v>
      </c>
      <c r="C144" s="259"/>
      <c r="D144" s="260"/>
      <c r="E144" s="258" t="s">
        <v>2</v>
      </c>
      <c r="F144" s="259"/>
      <c r="G144" s="260"/>
      <c r="H144" s="258" t="s">
        <v>3</v>
      </c>
      <c r="I144" s="259"/>
      <c r="J144" s="260"/>
      <c r="K144" s="261" t="s">
        <v>71</v>
      </c>
      <c r="L144" s="262"/>
      <c r="M144" s="8" t="s">
        <v>80</v>
      </c>
      <c r="N144" s="258" t="s">
        <v>6</v>
      </c>
      <c r="O144" s="259"/>
      <c r="P144" s="260"/>
      <c r="Q144" s="258" t="s">
        <v>7</v>
      </c>
      <c r="R144" s="259"/>
      <c r="S144" s="260"/>
      <c r="T144" s="154" t="s">
        <v>9</v>
      </c>
    </row>
    <row r="145" spans="1:20" ht="15.75" x14ac:dyDescent="0.25">
      <c r="A145" s="11"/>
      <c r="B145" s="12" t="s">
        <v>10</v>
      </c>
      <c r="C145" s="13" t="s">
        <v>11</v>
      </c>
      <c r="D145" s="14" t="s">
        <v>9</v>
      </c>
      <c r="E145" s="12" t="s">
        <v>10</v>
      </c>
      <c r="F145" s="13" t="s">
        <v>11</v>
      </c>
      <c r="G145" s="14" t="s">
        <v>9</v>
      </c>
      <c r="H145" s="12" t="s">
        <v>10</v>
      </c>
      <c r="I145" s="13" t="s">
        <v>11</v>
      </c>
      <c r="J145" s="14" t="s">
        <v>9</v>
      </c>
      <c r="K145" s="15" t="s">
        <v>12</v>
      </c>
      <c r="L145" s="16" t="s">
        <v>9</v>
      </c>
      <c r="M145" s="11"/>
      <c r="N145" s="12" t="s">
        <v>13</v>
      </c>
      <c r="O145" s="17" t="s">
        <v>14</v>
      </c>
      <c r="P145" s="18" t="s">
        <v>9</v>
      </c>
      <c r="Q145" s="19" t="s">
        <v>15</v>
      </c>
      <c r="R145" s="20" t="s">
        <v>16</v>
      </c>
      <c r="S145" s="21" t="s">
        <v>9</v>
      </c>
      <c r="T145" s="155" t="s">
        <v>81</v>
      </c>
    </row>
    <row r="146" spans="1:20" ht="15.75" x14ac:dyDescent="0.25">
      <c r="A146" s="11"/>
      <c r="B146" s="12" t="s">
        <v>18</v>
      </c>
      <c r="C146" s="13" t="s">
        <v>19</v>
      </c>
      <c r="D146" s="14"/>
      <c r="E146" s="12" t="s">
        <v>18</v>
      </c>
      <c r="F146" s="13" t="s">
        <v>19</v>
      </c>
      <c r="G146" s="14"/>
      <c r="H146" s="12" t="s">
        <v>18</v>
      </c>
      <c r="I146" s="13" t="s">
        <v>19</v>
      </c>
      <c r="J146" s="14"/>
      <c r="K146" s="12"/>
      <c r="L146" s="14"/>
      <c r="M146" s="11"/>
      <c r="N146" s="12" t="s">
        <v>20</v>
      </c>
      <c r="O146" s="17" t="s">
        <v>21</v>
      </c>
      <c r="P146" s="14"/>
      <c r="Q146" s="19" t="s">
        <v>22</v>
      </c>
      <c r="R146" s="20" t="s">
        <v>19</v>
      </c>
      <c r="S146" s="21"/>
      <c r="T146" s="155"/>
    </row>
    <row r="147" spans="1:20" ht="18.75" thickBot="1" x14ac:dyDescent="0.3">
      <c r="A147" s="24" t="s">
        <v>24</v>
      </c>
      <c r="B147" s="12">
        <v>0</v>
      </c>
      <c r="C147" s="13"/>
      <c r="D147" s="14"/>
      <c r="E147" s="19"/>
      <c r="F147" s="20"/>
      <c r="G147" s="25"/>
      <c r="H147" s="19"/>
      <c r="I147" s="20"/>
      <c r="J147" s="25"/>
      <c r="K147" s="12"/>
      <c r="L147" s="14"/>
      <c r="M147" s="24" t="s">
        <v>24</v>
      </c>
      <c r="N147" s="12"/>
      <c r="O147" s="17"/>
      <c r="P147" s="14"/>
      <c r="Q147" s="19"/>
      <c r="R147" s="20"/>
      <c r="S147" s="21"/>
      <c r="T147" s="198"/>
    </row>
    <row r="148" spans="1:20" ht="15.75" x14ac:dyDescent="0.25">
      <c r="A148" s="27" t="s">
        <v>25</v>
      </c>
      <c r="B148" s="28"/>
      <c r="C148" s="29"/>
      <c r="D148" s="30"/>
      <c r="E148" s="31"/>
      <c r="F148" s="32"/>
      <c r="G148" s="33"/>
      <c r="H148" s="31"/>
      <c r="I148" s="32"/>
      <c r="J148" s="33"/>
      <c r="K148" s="28"/>
      <c r="L148" s="30"/>
      <c r="M148" s="27" t="s">
        <v>25</v>
      </c>
      <c r="N148" s="28"/>
      <c r="O148" s="34"/>
      <c r="P148" s="30"/>
      <c r="Q148" s="31"/>
      <c r="R148" s="32"/>
      <c r="S148" s="35"/>
      <c r="T148" s="78"/>
    </row>
    <row r="149" spans="1:20" ht="15.75" x14ac:dyDescent="0.25">
      <c r="A149" s="37" t="s">
        <v>26</v>
      </c>
      <c r="B149" s="38"/>
      <c r="C149" s="39">
        <f t="shared" ref="C149:L149" si="0">+C81-C12</f>
        <v>8.442372240514473E-3</v>
      </c>
      <c r="D149" s="40">
        <f t="shared" si="0"/>
        <v>34.038703625230823</v>
      </c>
      <c r="E149" s="42">
        <f t="shared" si="0"/>
        <v>0</v>
      </c>
      <c r="F149" s="39">
        <f t="shared" si="0"/>
        <v>0</v>
      </c>
      <c r="G149" s="41">
        <f t="shared" si="0"/>
        <v>0</v>
      </c>
      <c r="H149" s="42">
        <f t="shared" si="0"/>
        <v>0</v>
      </c>
      <c r="I149" s="44">
        <f t="shared" si="0"/>
        <v>0</v>
      </c>
      <c r="J149" s="41">
        <f t="shared" si="0"/>
        <v>0</v>
      </c>
      <c r="K149" s="38">
        <f t="shared" si="0"/>
        <v>0</v>
      </c>
      <c r="L149" s="40">
        <f t="shared" si="0"/>
        <v>34.038703625230823</v>
      </c>
      <c r="M149" s="37" t="s">
        <v>26</v>
      </c>
      <c r="N149" s="38">
        <f t="shared" ref="N149:T151" si="1">+N81-N12</f>
        <v>0</v>
      </c>
      <c r="O149" s="199">
        <f t="shared" si="1"/>
        <v>0</v>
      </c>
      <c r="P149" s="40">
        <f t="shared" si="1"/>
        <v>0</v>
      </c>
      <c r="Q149" s="38">
        <f t="shared" si="1"/>
        <v>0</v>
      </c>
      <c r="R149" s="44">
        <f t="shared" si="1"/>
        <v>0</v>
      </c>
      <c r="S149" s="41">
        <f t="shared" si="1"/>
        <v>0</v>
      </c>
      <c r="T149" s="69">
        <f t="shared" si="1"/>
        <v>34.038703625230823</v>
      </c>
    </row>
    <row r="150" spans="1:20" s="53" customFormat="1" ht="20.25" x14ac:dyDescent="0.55000000000000004">
      <c r="A150" s="37" t="s">
        <v>27</v>
      </c>
      <c r="B150" s="46">
        <f>+B82-B13</f>
        <v>0</v>
      </c>
      <c r="C150" s="47">
        <f t="shared" ref="C150:L150" si="2">+C82-C13</f>
        <v>1.1463802353560815E-2</v>
      </c>
      <c r="D150" s="48">
        <f t="shared" si="2"/>
        <v>0.16532980033943279</v>
      </c>
      <c r="E150" s="46">
        <f t="shared" si="2"/>
        <v>0</v>
      </c>
      <c r="F150" s="47">
        <f t="shared" si="2"/>
        <v>8.442372240514473E-3</v>
      </c>
      <c r="G150" s="48">
        <f t="shared" si="2"/>
        <v>0.42456227577584649</v>
      </c>
      <c r="H150" s="46">
        <f t="shared" si="2"/>
        <v>0</v>
      </c>
      <c r="I150" s="93">
        <f t="shared" si="2"/>
        <v>4.5105474606429719E-3</v>
      </c>
      <c r="J150" s="48">
        <f t="shared" si="2"/>
        <v>0.72452814110178565</v>
      </c>
      <c r="K150" s="46">
        <f t="shared" si="2"/>
        <v>0</v>
      </c>
      <c r="L150" s="48">
        <f t="shared" si="2"/>
        <v>1.3144202172170694</v>
      </c>
      <c r="M150" s="49" t="s">
        <v>27</v>
      </c>
      <c r="N150" s="46">
        <f t="shared" si="1"/>
        <v>0</v>
      </c>
      <c r="O150" s="200">
        <f t="shared" si="1"/>
        <v>0</v>
      </c>
      <c r="P150" s="48">
        <f t="shared" si="1"/>
        <v>0</v>
      </c>
      <c r="Q150" s="201">
        <f t="shared" si="1"/>
        <v>0</v>
      </c>
      <c r="R150" s="51">
        <f t="shared" si="1"/>
        <v>0</v>
      </c>
      <c r="S150" s="48">
        <f t="shared" si="1"/>
        <v>0</v>
      </c>
      <c r="T150" s="202">
        <f t="shared" si="1"/>
        <v>1.3144202172170694</v>
      </c>
    </row>
    <row r="151" spans="1:20" ht="16.5" thickBot="1" x14ac:dyDescent="0.3">
      <c r="A151" s="54" t="s">
        <v>28</v>
      </c>
      <c r="B151" s="55">
        <f>+B83-B14</f>
        <v>0</v>
      </c>
      <c r="C151" s="59">
        <f t="shared" ref="C151:L151" si="3">+C83-C14</f>
        <v>0</v>
      </c>
      <c r="D151" s="57">
        <f t="shared" si="3"/>
        <v>34.204033425570287</v>
      </c>
      <c r="E151" s="58">
        <f t="shared" si="3"/>
        <v>0</v>
      </c>
      <c r="F151" s="59">
        <f t="shared" si="3"/>
        <v>0</v>
      </c>
      <c r="G151" s="60">
        <f t="shared" si="3"/>
        <v>0.42456227577584649</v>
      </c>
      <c r="H151" s="58">
        <f t="shared" si="3"/>
        <v>0</v>
      </c>
      <c r="I151" s="63">
        <f t="shared" si="3"/>
        <v>0</v>
      </c>
      <c r="J151" s="61">
        <f t="shared" si="3"/>
        <v>0.72452814110178565</v>
      </c>
      <c r="K151" s="55">
        <f t="shared" si="3"/>
        <v>0</v>
      </c>
      <c r="L151" s="57">
        <f t="shared" si="3"/>
        <v>35.353123842447985</v>
      </c>
      <c r="M151" s="54" t="s">
        <v>28</v>
      </c>
      <c r="N151" s="55">
        <f t="shared" si="1"/>
        <v>0</v>
      </c>
      <c r="O151" s="203">
        <f t="shared" si="1"/>
        <v>0</v>
      </c>
      <c r="P151" s="57">
        <f t="shared" si="1"/>
        <v>0</v>
      </c>
      <c r="Q151" s="58">
        <f t="shared" si="1"/>
        <v>0</v>
      </c>
      <c r="R151" s="63">
        <f t="shared" si="1"/>
        <v>0</v>
      </c>
      <c r="S151" s="60">
        <f t="shared" si="1"/>
        <v>0</v>
      </c>
      <c r="T151" s="204">
        <f t="shared" si="1"/>
        <v>35.353123842447872</v>
      </c>
    </row>
    <row r="152" spans="1:20" ht="6" customHeight="1" thickBot="1" x14ac:dyDescent="0.3">
      <c r="A152" s="37"/>
      <c r="B152" s="38"/>
      <c r="C152" s="39"/>
      <c r="D152" s="40"/>
      <c r="E152" s="66"/>
      <c r="F152" s="39"/>
      <c r="G152" s="67"/>
      <c r="H152" s="66"/>
      <c r="I152" s="68"/>
      <c r="J152" s="67"/>
      <c r="K152" s="38"/>
      <c r="L152" s="40"/>
      <c r="M152" s="37"/>
      <c r="N152" s="38"/>
      <c r="O152" s="199"/>
      <c r="P152" s="40"/>
      <c r="Q152" s="66"/>
      <c r="R152" s="68"/>
      <c r="S152" s="67"/>
      <c r="T152" s="69"/>
    </row>
    <row r="153" spans="1:20" ht="15.75" x14ac:dyDescent="0.25">
      <c r="A153" s="27" t="s">
        <v>29</v>
      </c>
      <c r="B153" s="70"/>
      <c r="C153" s="74"/>
      <c r="D153" s="72"/>
      <c r="E153" s="73"/>
      <c r="F153" s="74"/>
      <c r="G153" s="75"/>
      <c r="H153" s="73"/>
      <c r="I153" s="77"/>
      <c r="J153" s="75"/>
      <c r="K153" s="70"/>
      <c r="L153" s="72"/>
      <c r="M153" s="27" t="s">
        <v>29</v>
      </c>
      <c r="N153" s="70"/>
      <c r="O153" s="205"/>
      <c r="P153" s="72"/>
      <c r="Q153" s="73"/>
      <c r="R153" s="77"/>
      <c r="S153" s="75"/>
      <c r="T153" s="78"/>
    </row>
    <row r="154" spans="1:20" ht="15.75" x14ac:dyDescent="0.25">
      <c r="A154" s="37" t="s">
        <v>30</v>
      </c>
      <c r="B154" s="38">
        <f t="shared" ref="B154:L154" si="4">+B86-B17</f>
        <v>0</v>
      </c>
      <c r="C154" s="39">
        <f t="shared" si="4"/>
        <v>9.1174232925727849E-3</v>
      </c>
      <c r="D154" s="40">
        <f t="shared" si="4"/>
        <v>0.35867382899725886</v>
      </c>
      <c r="E154" s="38">
        <f t="shared" si="4"/>
        <v>0</v>
      </c>
      <c r="F154" s="39">
        <f t="shared" si="4"/>
        <v>8.0151632487500402E-3</v>
      </c>
      <c r="G154" s="40">
        <f t="shared" si="4"/>
        <v>1.5232508254662811</v>
      </c>
      <c r="H154" s="38">
        <f t="shared" si="4"/>
        <v>0</v>
      </c>
      <c r="I154" s="68">
        <f t="shared" si="4"/>
        <v>0</v>
      </c>
      <c r="J154" s="40">
        <f t="shared" si="4"/>
        <v>0</v>
      </c>
      <c r="K154" s="38">
        <f t="shared" si="4"/>
        <v>0</v>
      </c>
      <c r="L154" s="40">
        <f t="shared" si="4"/>
        <v>1.8819246544635355</v>
      </c>
      <c r="M154" s="37" t="s">
        <v>30</v>
      </c>
      <c r="N154" s="38">
        <f t="shared" ref="N154:T159" si="5">+N86-N17</f>
        <v>0</v>
      </c>
      <c r="O154" s="199">
        <f t="shared" si="5"/>
        <v>0</v>
      </c>
      <c r="P154" s="40">
        <f t="shared" si="5"/>
        <v>0</v>
      </c>
      <c r="Q154" s="42">
        <f t="shared" si="5"/>
        <v>0</v>
      </c>
      <c r="R154" s="44">
        <f t="shared" si="5"/>
        <v>0</v>
      </c>
      <c r="S154" s="40">
        <f t="shared" si="5"/>
        <v>0</v>
      </c>
      <c r="T154" s="69">
        <f t="shared" si="5"/>
        <v>1.8819246544635391</v>
      </c>
    </row>
    <row r="155" spans="1:20" ht="15.75" x14ac:dyDescent="0.25">
      <c r="A155" s="37" t="s">
        <v>31</v>
      </c>
      <c r="B155" s="38">
        <f t="shared" ref="B155:L155" si="6">+B87-B18</f>
        <v>0</v>
      </c>
      <c r="C155" s="39">
        <f t="shared" si="6"/>
        <v>5.9581372596213267E-3</v>
      </c>
      <c r="D155" s="40">
        <f t="shared" si="6"/>
        <v>7.840711674021037</v>
      </c>
      <c r="E155" s="80">
        <f t="shared" si="6"/>
        <v>0</v>
      </c>
      <c r="F155" s="39">
        <f t="shared" si="6"/>
        <v>4.2215476528774665E-3</v>
      </c>
      <c r="G155" s="40">
        <f t="shared" si="6"/>
        <v>4.7156449789394941</v>
      </c>
      <c r="H155" s="38">
        <f t="shared" si="6"/>
        <v>0</v>
      </c>
      <c r="I155" s="68">
        <f t="shared" si="6"/>
        <v>0</v>
      </c>
      <c r="J155" s="40">
        <f t="shared" si="6"/>
        <v>0</v>
      </c>
      <c r="K155" s="38">
        <f t="shared" si="6"/>
        <v>0</v>
      </c>
      <c r="L155" s="40">
        <f t="shared" si="6"/>
        <v>12.556356652960517</v>
      </c>
      <c r="M155" s="37" t="s">
        <v>31</v>
      </c>
      <c r="N155" s="38">
        <f t="shared" si="5"/>
        <v>0</v>
      </c>
      <c r="O155" s="199">
        <f t="shared" si="5"/>
        <v>0.55858648147852996</v>
      </c>
      <c r="P155" s="40">
        <f t="shared" si="5"/>
        <v>3.9332468979976198</v>
      </c>
      <c r="Q155" s="42">
        <f t="shared" si="5"/>
        <v>0</v>
      </c>
      <c r="R155" s="44">
        <f t="shared" si="5"/>
        <v>0</v>
      </c>
      <c r="S155" s="40">
        <f t="shared" si="5"/>
        <v>0</v>
      </c>
      <c r="T155" s="69">
        <f t="shared" si="5"/>
        <v>16.489603550958122</v>
      </c>
    </row>
    <row r="156" spans="1:20" ht="15.75" x14ac:dyDescent="0.25">
      <c r="A156" s="37" t="s">
        <v>32</v>
      </c>
      <c r="B156" s="38">
        <f t="shared" ref="B156:L156" si="7">+B88-B19</f>
        <v>0</v>
      </c>
      <c r="C156" s="39">
        <f t="shared" si="7"/>
        <v>0</v>
      </c>
      <c r="D156" s="40">
        <f t="shared" si="7"/>
        <v>0</v>
      </c>
      <c r="E156" s="66">
        <f t="shared" si="7"/>
        <v>0</v>
      </c>
      <c r="F156" s="39">
        <f t="shared" si="7"/>
        <v>0</v>
      </c>
      <c r="G156" s="67">
        <f t="shared" si="7"/>
        <v>0</v>
      </c>
      <c r="H156" s="66">
        <f t="shared" si="7"/>
        <v>0</v>
      </c>
      <c r="I156" s="68">
        <f t="shared" si="7"/>
        <v>0</v>
      </c>
      <c r="J156" s="67">
        <f t="shared" si="7"/>
        <v>0</v>
      </c>
      <c r="K156" s="38">
        <f t="shared" si="7"/>
        <v>0</v>
      </c>
      <c r="L156" s="40">
        <f t="shared" si="7"/>
        <v>0</v>
      </c>
      <c r="M156" s="37" t="s">
        <v>32</v>
      </c>
      <c r="N156" s="38">
        <f t="shared" si="5"/>
        <v>0</v>
      </c>
      <c r="O156" s="199">
        <f t="shared" si="5"/>
        <v>0</v>
      </c>
      <c r="P156" s="40">
        <f t="shared" si="5"/>
        <v>0</v>
      </c>
      <c r="Q156" s="66">
        <f t="shared" si="5"/>
        <v>0</v>
      </c>
      <c r="R156" s="68">
        <f t="shared" si="5"/>
        <v>0</v>
      </c>
      <c r="S156" s="67">
        <f t="shared" si="5"/>
        <v>0</v>
      </c>
      <c r="T156" s="69">
        <f t="shared" si="5"/>
        <v>0</v>
      </c>
    </row>
    <row r="157" spans="1:20" ht="15.75" x14ac:dyDescent="0.25">
      <c r="A157" s="79" t="s">
        <v>33</v>
      </c>
      <c r="B157" s="38">
        <f t="shared" ref="B157:L157" si="8">+B89-B20</f>
        <v>0</v>
      </c>
      <c r="C157" s="39">
        <f t="shared" si="8"/>
        <v>4.2289273607178518E-3</v>
      </c>
      <c r="D157" s="40">
        <f t="shared" si="8"/>
        <v>1.0561396773992868</v>
      </c>
      <c r="E157" s="80">
        <f t="shared" si="8"/>
        <v>0</v>
      </c>
      <c r="F157" s="39">
        <f t="shared" si="8"/>
        <v>0</v>
      </c>
      <c r="G157" s="40">
        <f t="shared" si="8"/>
        <v>0</v>
      </c>
      <c r="H157" s="38">
        <f t="shared" si="8"/>
        <v>0</v>
      </c>
      <c r="I157" s="68">
        <f t="shared" si="8"/>
        <v>0</v>
      </c>
      <c r="J157" s="40">
        <f t="shared" si="8"/>
        <v>0</v>
      </c>
      <c r="K157" s="38">
        <f t="shared" si="8"/>
        <v>0</v>
      </c>
      <c r="L157" s="40">
        <f t="shared" si="8"/>
        <v>1.0561396773992868</v>
      </c>
      <c r="M157" s="79" t="s">
        <v>33</v>
      </c>
      <c r="N157" s="38">
        <f t="shared" si="5"/>
        <v>0</v>
      </c>
      <c r="O157" s="199">
        <f t="shared" si="5"/>
        <v>0.7027352820776116</v>
      </c>
      <c r="P157" s="40">
        <f t="shared" si="5"/>
        <v>0.36478900740459164</v>
      </c>
      <c r="Q157" s="42">
        <f t="shared" si="5"/>
        <v>0</v>
      </c>
      <c r="R157" s="44">
        <f t="shared" si="5"/>
        <v>0</v>
      </c>
      <c r="S157" s="40">
        <f t="shared" si="5"/>
        <v>0</v>
      </c>
      <c r="T157" s="69">
        <f t="shared" si="5"/>
        <v>1.4209286848038793</v>
      </c>
    </row>
    <row r="158" spans="1:20" ht="15.75" x14ac:dyDescent="0.25">
      <c r="A158" s="79" t="s">
        <v>34</v>
      </c>
      <c r="B158" s="81">
        <f t="shared" ref="B158:L158" si="9">+B90-B21</f>
        <v>0</v>
      </c>
      <c r="C158" s="82">
        <f t="shared" si="9"/>
        <v>4.2289273607178518E-3</v>
      </c>
      <c r="D158" s="83">
        <f t="shared" si="9"/>
        <v>0.58026989529033557</v>
      </c>
      <c r="E158" s="84">
        <f t="shared" si="9"/>
        <v>0</v>
      </c>
      <c r="F158" s="82">
        <f t="shared" si="9"/>
        <v>0</v>
      </c>
      <c r="G158" s="85">
        <f t="shared" si="9"/>
        <v>0</v>
      </c>
      <c r="H158" s="84">
        <f t="shared" si="9"/>
        <v>0</v>
      </c>
      <c r="I158" s="87">
        <f t="shared" si="9"/>
        <v>0</v>
      </c>
      <c r="J158" s="85">
        <f t="shared" si="9"/>
        <v>0</v>
      </c>
      <c r="K158" s="81">
        <f t="shared" si="9"/>
        <v>0</v>
      </c>
      <c r="L158" s="83">
        <f t="shared" si="9"/>
        <v>0.58026989529033557</v>
      </c>
      <c r="M158" s="79" t="s">
        <v>34</v>
      </c>
      <c r="N158" s="81">
        <f t="shared" si="5"/>
        <v>0</v>
      </c>
      <c r="O158" s="206">
        <f t="shared" si="5"/>
        <v>0.7027352820776116</v>
      </c>
      <c r="P158" s="83">
        <f t="shared" si="5"/>
        <v>0.23641066887625328</v>
      </c>
      <c r="Q158" s="84">
        <f t="shared" si="5"/>
        <v>0</v>
      </c>
      <c r="R158" s="87">
        <f t="shared" si="5"/>
        <v>0</v>
      </c>
      <c r="S158" s="85">
        <f t="shared" si="5"/>
        <v>0</v>
      </c>
      <c r="T158" s="207">
        <f t="shared" si="5"/>
        <v>0.81668056416658885</v>
      </c>
    </row>
    <row r="159" spans="1:20" ht="20.25" x14ac:dyDescent="0.55000000000000004">
      <c r="A159" s="37" t="s">
        <v>35</v>
      </c>
      <c r="B159" s="46">
        <f t="shared" ref="B159:L159" si="10">+B91-B22</f>
        <v>0</v>
      </c>
      <c r="C159" s="47">
        <f t="shared" si="10"/>
        <v>0</v>
      </c>
      <c r="D159" s="48">
        <f t="shared" si="10"/>
        <v>1.6364095726896224</v>
      </c>
      <c r="E159" s="91">
        <f t="shared" si="10"/>
        <v>0</v>
      </c>
      <c r="F159" s="47">
        <f t="shared" si="10"/>
        <v>0</v>
      </c>
      <c r="G159" s="92">
        <f t="shared" si="10"/>
        <v>0</v>
      </c>
      <c r="H159" s="91">
        <f t="shared" si="10"/>
        <v>0</v>
      </c>
      <c r="I159" s="93">
        <f t="shared" si="10"/>
        <v>0</v>
      </c>
      <c r="J159" s="92">
        <f t="shared" si="10"/>
        <v>0</v>
      </c>
      <c r="K159" s="46">
        <f t="shared" si="10"/>
        <v>0</v>
      </c>
      <c r="L159" s="48">
        <f t="shared" si="10"/>
        <v>1.6364095726896224</v>
      </c>
      <c r="M159" s="49" t="s">
        <v>35</v>
      </c>
      <c r="N159" s="46">
        <f t="shared" si="5"/>
        <v>0</v>
      </c>
      <c r="O159" s="200">
        <f t="shared" si="5"/>
        <v>0</v>
      </c>
      <c r="P159" s="48">
        <f t="shared" si="5"/>
        <v>0.60119967628084581</v>
      </c>
      <c r="Q159" s="91">
        <f t="shared" si="5"/>
        <v>0</v>
      </c>
      <c r="R159" s="93">
        <f t="shared" si="5"/>
        <v>0</v>
      </c>
      <c r="S159" s="92">
        <f t="shared" si="5"/>
        <v>0</v>
      </c>
      <c r="T159" s="202">
        <f t="shared" si="5"/>
        <v>2.2376092489704718</v>
      </c>
    </row>
    <row r="160" spans="1:20" ht="15.75" x14ac:dyDescent="0.25">
      <c r="A160" s="37"/>
      <c r="B160" s="38"/>
      <c r="C160" s="39"/>
      <c r="D160" s="40"/>
      <c r="E160" s="66"/>
      <c r="F160" s="39"/>
      <c r="G160" s="67"/>
      <c r="H160" s="66"/>
      <c r="I160" s="68"/>
      <c r="J160" s="67"/>
      <c r="K160" s="38"/>
      <c r="L160" s="40"/>
      <c r="M160" s="37"/>
      <c r="N160" s="38"/>
      <c r="O160" s="199"/>
      <c r="P160" s="40"/>
      <c r="Q160" s="66"/>
      <c r="R160" s="68"/>
      <c r="S160" s="67"/>
      <c r="T160" s="69"/>
    </row>
    <row r="161" spans="1:20" ht="16.5" thickBot="1" x14ac:dyDescent="0.3">
      <c r="A161" s="54" t="s">
        <v>28</v>
      </c>
      <c r="B161" s="55">
        <f t="shared" ref="B161:L161" si="11">+B93-B24</f>
        <v>0</v>
      </c>
      <c r="C161" s="59">
        <f t="shared" si="11"/>
        <v>0</v>
      </c>
      <c r="D161" s="57">
        <f t="shared" si="11"/>
        <v>9.8357950757078925</v>
      </c>
      <c r="E161" s="58">
        <f t="shared" si="11"/>
        <v>0</v>
      </c>
      <c r="F161" s="59">
        <f t="shared" si="11"/>
        <v>0</v>
      </c>
      <c r="G161" s="57">
        <f t="shared" si="11"/>
        <v>6.2388958044057716</v>
      </c>
      <c r="H161" s="94">
        <f t="shared" si="11"/>
        <v>0</v>
      </c>
      <c r="I161" s="63">
        <f t="shared" si="11"/>
        <v>0</v>
      </c>
      <c r="J161" s="95">
        <f t="shared" si="11"/>
        <v>0</v>
      </c>
      <c r="K161" s="55">
        <f t="shared" si="11"/>
        <v>0</v>
      </c>
      <c r="L161" s="57">
        <f t="shared" si="11"/>
        <v>16.074690880113678</v>
      </c>
      <c r="M161" s="54" t="s">
        <v>28</v>
      </c>
      <c r="N161" s="55">
        <f t="shared" ref="N161:T161" si="12">+N93-N24</f>
        <v>0</v>
      </c>
      <c r="O161" s="203">
        <f t="shared" si="12"/>
        <v>0</v>
      </c>
      <c r="P161" s="57">
        <f t="shared" si="12"/>
        <v>4.5344465742784763</v>
      </c>
      <c r="Q161" s="58">
        <f t="shared" si="12"/>
        <v>0</v>
      </c>
      <c r="R161" s="63">
        <f t="shared" si="12"/>
        <v>0</v>
      </c>
      <c r="S161" s="57">
        <f t="shared" si="12"/>
        <v>0</v>
      </c>
      <c r="T161" s="204">
        <f t="shared" si="12"/>
        <v>20.609137454392112</v>
      </c>
    </row>
    <row r="162" spans="1:20" ht="4.5" customHeight="1" thickBot="1" x14ac:dyDescent="0.3">
      <c r="A162" s="37"/>
      <c r="B162" s="38"/>
      <c r="C162" s="39"/>
      <c r="D162" s="40"/>
      <c r="E162" s="96"/>
      <c r="F162" s="39"/>
      <c r="G162" s="40"/>
      <c r="H162" s="66"/>
      <c r="I162" s="68"/>
      <c r="J162" s="67"/>
      <c r="K162" s="38"/>
      <c r="L162" s="40"/>
      <c r="M162" s="37"/>
      <c r="N162" s="38"/>
      <c r="O162" s="199"/>
      <c r="P162" s="40"/>
      <c r="Q162" s="96"/>
      <c r="R162" s="68"/>
      <c r="S162" s="40"/>
      <c r="T162" s="69"/>
    </row>
    <row r="163" spans="1:20" ht="15.75" x14ac:dyDescent="0.25">
      <c r="A163" s="27" t="s">
        <v>36</v>
      </c>
      <c r="B163" s="70"/>
      <c r="C163" s="74"/>
      <c r="D163" s="72"/>
      <c r="E163" s="97"/>
      <c r="F163" s="74"/>
      <c r="G163" s="72"/>
      <c r="H163" s="73"/>
      <c r="I163" s="77"/>
      <c r="J163" s="75"/>
      <c r="K163" s="70"/>
      <c r="L163" s="72"/>
      <c r="M163" s="27" t="s">
        <v>36</v>
      </c>
      <c r="N163" s="70"/>
      <c r="O163" s="205"/>
      <c r="P163" s="72"/>
      <c r="Q163" s="97"/>
      <c r="R163" s="77"/>
      <c r="S163" s="72"/>
      <c r="T163" s="78"/>
    </row>
    <row r="164" spans="1:20" ht="15.75" x14ac:dyDescent="0.25">
      <c r="A164" s="37" t="s">
        <v>37</v>
      </c>
      <c r="B164" s="38">
        <f t="shared" ref="B164:L164" si="13">+B96-B27</f>
        <v>0</v>
      </c>
      <c r="C164" s="39">
        <f t="shared" si="13"/>
        <v>5.3981135673100838E-3</v>
      </c>
      <c r="D164" s="40">
        <f t="shared" si="13"/>
        <v>0.95425796133711316</v>
      </c>
      <c r="E164" s="38">
        <f t="shared" si="13"/>
        <v>0</v>
      </c>
      <c r="F164" s="39">
        <f t="shared" si="13"/>
        <v>4.1212104105397274E-3</v>
      </c>
      <c r="G164" s="40">
        <f t="shared" si="13"/>
        <v>0.34406532508224075</v>
      </c>
      <c r="H164" s="38">
        <f t="shared" si="13"/>
        <v>0</v>
      </c>
      <c r="I164" s="68">
        <f t="shared" si="13"/>
        <v>0</v>
      </c>
      <c r="J164" s="40">
        <f t="shared" si="13"/>
        <v>0</v>
      </c>
      <c r="K164" s="38">
        <f t="shared" si="13"/>
        <v>0</v>
      </c>
      <c r="L164" s="40">
        <f t="shared" si="13"/>
        <v>1.2983232864193539</v>
      </c>
      <c r="M164" s="37" t="s">
        <v>37</v>
      </c>
      <c r="N164" s="38">
        <f t="shared" ref="N164:T165" si="14">+N96-N27</f>
        <v>0</v>
      </c>
      <c r="O164" s="199">
        <f t="shared" si="14"/>
        <v>0.41300151436757115</v>
      </c>
      <c r="P164" s="40">
        <f t="shared" si="14"/>
        <v>0.41758589539267543</v>
      </c>
      <c r="Q164" s="38">
        <f t="shared" si="14"/>
        <v>-260.26266599999997</v>
      </c>
      <c r="R164" s="44">
        <f t="shared" si="14"/>
        <v>0</v>
      </c>
      <c r="S164" s="40">
        <f t="shared" si="14"/>
        <v>0</v>
      </c>
      <c r="T164" s="69">
        <f t="shared" si="14"/>
        <v>1.7159091818120302</v>
      </c>
    </row>
    <row r="165" spans="1:20" ht="15.75" x14ac:dyDescent="0.25">
      <c r="A165" s="37" t="s">
        <v>38</v>
      </c>
      <c r="B165" s="38">
        <f t="shared" ref="B165:L165" si="15">+B97-B28</f>
        <v>0</v>
      </c>
      <c r="C165" s="39">
        <f t="shared" si="15"/>
        <v>3.8435378691270283E-3</v>
      </c>
      <c r="D165" s="40">
        <f t="shared" si="15"/>
        <v>1.971006145959727</v>
      </c>
      <c r="E165" s="38">
        <f t="shared" si="15"/>
        <v>0</v>
      </c>
      <c r="F165" s="164">
        <f t="shared" si="15"/>
        <v>0</v>
      </c>
      <c r="G165" s="40">
        <f t="shared" si="15"/>
        <v>0</v>
      </c>
      <c r="H165" s="38">
        <f t="shared" si="15"/>
        <v>0</v>
      </c>
      <c r="I165" s="68">
        <f t="shared" si="15"/>
        <v>0</v>
      </c>
      <c r="J165" s="40">
        <f t="shared" si="15"/>
        <v>0</v>
      </c>
      <c r="K165" s="38">
        <f t="shared" si="15"/>
        <v>0</v>
      </c>
      <c r="L165" s="40">
        <f t="shared" si="15"/>
        <v>1.971006145959727</v>
      </c>
      <c r="M165" s="37" t="s">
        <v>38</v>
      </c>
      <c r="N165" s="38">
        <f t="shared" si="14"/>
        <v>0</v>
      </c>
      <c r="O165" s="199">
        <f t="shared" si="14"/>
        <v>0.66427129811818375</v>
      </c>
      <c r="P165" s="40">
        <f t="shared" si="14"/>
        <v>0.96167111730793664</v>
      </c>
      <c r="Q165" s="42">
        <f t="shared" si="14"/>
        <v>0</v>
      </c>
      <c r="R165" s="44">
        <f t="shared" si="14"/>
        <v>0</v>
      </c>
      <c r="S165" s="40">
        <f t="shared" si="14"/>
        <v>0</v>
      </c>
      <c r="T165" s="69">
        <f t="shared" si="14"/>
        <v>2.9326772632676636</v>
      </c>
    </row>
    <row r="166" spans="1:20" ht="15.75" x14ac:dyDescent="0.25">
      <c r="A166" s="37" t="s">
        <v>39</v>
      </c>
      <c r="B166" s="38"/>
      <c r="C166" s="39"/>
      <c r="D166" s="40"/>
      <c r="E166" s="38"/>
      <c r="F166" s="164"/>
      <c r="G166" s="40"/>
      <c r="H166" s="38"/>
      <c r="I166" s="68"/>
      <c r="J166" s="40"/>
      <c r="K166" s="38"/>
      <c r="L166" s="40"/>
      <c r="M166" s="37" t="s">
        <v>39</v>
      </c>
      <c r="N166" s="38"/>
      <c r="O166" s="199"/>
      <c r="P166" s="40"/>
      <c r="Q166" s="42"/>
      <c r="R166" s="44"/>
      <c r="S166" s="40"/>
      <c r="T166" s="69"/>
    </row>
    <row r="167" spans="1:20" ht="15.75" x14ac:dyDescent="0.25">
      <c r="A167" s="79" t="s">
        <v>33</v>
      </c>
      <c r="B167" s="38">
        <f t="shared" ref="B167:L167" si="16">+B99-B30</f>
        <v>0</v>
      </c>
      <c r="C167" s="39">
        <f t="shared" si="16"/>
        <v>3.5665511420833185E-3</v>
      </c>
      <c r="D167" s="40">
        <f t="shared" si="16"/>
        <v>0.19284141300063817</v>
      </c>
      <c r="E167" s="38">
        <f t="shared" si="16"/>
        <v>0</v>
      </c>
      <c r="F167" s="164">
        <f t="shared" si="16"/>
        <v>0</v>
      </c>
      <c r="G167" s="40">
        <f t="shared" si="16"/>
        <v>0</v>
      </c>
      <c r="H167" s="38">
        <f t="shared" si="16"/>
        <v>0</v>
      </c>
      <c r="I167" s="68">
        <f t="shared" si="16"/>
        <v>0</v>
      </c>
      <c r="J167" s="40">
        <f t="shared" si="16"/>
        <v>0</v>
      </c>
      <c r="K167" s="38">
        <f t="shared" si="16"/>
        <v>0</v>
      </c>
      <c r="L167" s="40">
        <f t="shared" si="16"/>
        <v>0.19284141300063817</v>
      </c>
      <c r="M167" s="79" t="s">
        <v>33</v>
      </c>
      <c r="N167" s="208">
        <f t="shared" ref="N167:T169" si="17">+N99-N30</f>
        <v>0</v>
      </c>
      <c r="O167" s="199">
        <f t="shared" si="17"/>
        <v>0.58723458081471769</v>
      </c>
      <c r="P167" s="40">
        <f t="shared" si="17"/>
        <v>8.1524841478639143E-2</v>
      </c>
      <c r="Q167" s="42">
        <f t="shared" si="17"/>
        <v>0</v>
      </c>
      <c r="R167" s="44">
        <f t="shared" si="17"/>
        <v>0</v>
      </c>
      <c r="S167" s="40">
        <f t="shared" si="17"/>
        <v>0</v>
      </c>
      <c r="T167" s="69">
        <f t="shared" si="17"/>
        <v>0.27436625447927732</v>
      </c>
    </row>
    <row r="168" spans="1:20" ht="15.75" x14ac:dyDescent="0.25">
      <c r="A168" s="79" t="s">
        <v>34</v>
      </c>
      <c r="B168" s="81">
        <f t="shared" ref="B168:L168" si="18">+B100-B31</f>
        <v>0</v>
      </c>
      <c r="C168" s="82">
        <f t="shared" si="18"/>
        <v>3.5665511420833185E-3</v>
      </c>
      <c r="D168" s="83">
        <f t="shared" si="18"/>
        <v>0.62272111693270915</v>
      </c>
      <c r="E168" s="84">
        <f t="shared" si="18"/>
        <v>0</v>
      </c>
      <c r="F168" s="82">
        <f t="shared" si="18"/>
        <v>0</v>
      </c>
      <c r="G168" s="85">
        <f t="shared" si="18"/>
        <v>0</v>
      </c>
      <c r="H168" s="84">
        <f t="shared" si="18"/>
        <v>0</v>
      </c>
      <c r="I168" s="87">
        <f t="shared" si="18"/>
        <v>0</v>
      </c>
      <c r="J168" s="85">
        <f t="shared" si="18"/>
        <v>0</v>
      </c>
      <c r="K168" s="81">
        <f t="shared" si="18"/>
        <v>0</v>
      </c>
      <c r="L168" s="83">
        <f t="shared" si="18"/>
        <v>0.62272111693270915</v>
      </c>
      <c r="M168" s="79" t="s">
        <v>34</v>
      </c>
      <c r="N168" s="209">
        <f t="shared" si="17"/>
        <v>0</v>
      </c>
      <c r="O168" s="206">
        <f t="shared" si="17"/>
        <v>0.58723458081471769</v>
      </c>
      <c r="P168" s="83">
        <f t="shared" si="17"/>
        <v>0.16342943510253338</v>
      </c>
      <c r="Q168" s="84">
        <f t="shared" si="17"/>
        <v>0</v>
      </c>
      <c r="R168" s="87">
        <f t="shared" si="17"/>
        <v>0</v>
      </c>
      <c r="S168" s="85">
        <f t="shared" si="17"/>
        <v>0</v>
      </c>
      <c r="T168" s="207">
        <f t="shared" si="17"/>
        <v>0.78615055203524342</v>
      </c>
    </row>
    <row r="169" spans="1:20" ht="15.75" x14ac:dyDescent="0.25">
      <c r="A169" s="37" t="s">
        <v>35</v>
      </c>
      <c r="B169" s="38">
        <f t="shared" ref="B169:L169" si="19">+B101-B32</f>
        <v>0</v>
      </c>
      <c r="C169" s="39">
        <f t="shared" si="19"/>
        <v>0</v>
      </c>
      <c r="D169" s="40">
        <f t="shared" si="19"/>
        <v>0.81556252993334866</v>
      </c>
      <c r="E169" s="38">
        <f t="shared" si="19"/>
        <v>0</v>
      </c>
      <c r="F169" s="164">
        <f t="shared" si="19"/>
        <v>0</v>
      </c>
      <c r="G169" s="40">
        <f t="shared" si="19"/>
        <v>0</v>
      </c>
      <c r="H169" s="38">
        <f t="shared" si="19"/>
        <v>0</v>
      </c>
      <c r="I169" s="68">
        <f t="shared" si="19"/>
        <v>0</v>
      </c>
      <c r="J169" s="40">
        <f t="shared" si="19"/>
        <v>0</v>
      </c>
      <c r="K169" s="38">
        <f t="shared" si="19"/>
        <v>0</v>
      </c>
      <c r="L169" s="40">
        <f t="shared" si="19"/>
        <v>0.81556252993334866</v>
      </c>
      <c r="M169" s="37" t="s">
        <v>35</v>
      </c>
      <c r="N169" s="208">
        <f t="shared" si="17"/>
        <v>0</v>
      </c>
      <c r="O169" s="199">
        <f t="shared" si="17"/>
        <v>0</v>
      </c>
      <c r="P169" s="40">
        <f t="shared" si="17"/>
        <v>0.24495427658117297</v>
      </c>
      <c r="Q169" s="42">
        <f t="shared" si="17"/>
        <v>0</v>
      </c>
      <c r="R169" s="44">
        <f t="shared" si="17"/>
        <v>0</v>
      </c>
      <c r="S169" s="40">
        <f t="shared" si="17"/>
        <v>0</v>
      </c>
      <c r="T169" s="69">
        <f t="shared" si="17"/>
        <v>1.0605168065145207</v>
      </c>
    </row>
    <row r="170" spans="1:20" ht="15.75" x14ac:dyDescent="0.25">
      <c r="A170" s="37" t="s">
        <v>40</v>
      </c>
      <c r="B170" s="38"/>
      <c r="C170" s="39"/>
      <c r="D170" s="40"/>
      <c r="E170" s="96"/>
      <c r="F170" s="164"/>
      <c r="G170" s="40"/>
      <c r="H170" s="66"/>
      <c r="I170" s="68"/>
      <c r="J170" s="67"/>
      <c r="K170" s="38"/>
      <c r="L170" s="40"/>
      <c r="M170" s="37" t="s">
        <v>40</v>
      </c>
      <c r="N170" s="38"/>
      <c r="O170" s="199"/>
      <c r="P170" s="40"/>
      <c r="Q170" s="96"/>
      <c r="R170" s="68"/>
      <c r="S170" s="40"/>
      <c r="T170" s="69"/>
    </row>
    <row r="171" spans="1:20" ht="15.75" x14ac:dyDescent="0.25">
      <c r="A171" s="79" t="s">
        <v>33</v>
      </c>
      <c r="B171" s="38">
        <f t="shared" ref="B171:L171" si="20">+B103-B34</f>
        <v>0</v>
      </c>
      <c r="C171" s="39">
        <f t="shared" si="20"/>
        <v>3.5665511420833185E-3</v>
      </c>
      <c r="D171" s="40">
        <f t="shared" si="20"/>
        <v>0.70537279321053958</v>
      </c>
      <c r="E171" s="96">
        <f t="shared" si="20"/>
        <v>0</v>
      </c>
      <c r="F171" s="164">
        <f t="shared" si="20"/>
        <v>0</v>
      </c>
      <c r="G171" s="40">
        <f t="shared" si="20"/>
        <v>0</v>
      </c>
      <c r="H171" s="66">
        <f t="shared" si="20"/>
        <v>0</v>
      </c>
      <c r="I171" s="68">
        <f t="shared" si="20"/>
        <v>0</v>
      </c>
      <c r="J171" s="67">
        <f t="shared" si="20"/>
        <v>0</v>
      </c>
      <c r="K171" s="38">
        <f t="shared" si="20"/>
        <v>0</v>
      </c>
      <c r="L171" s="40">
        <f t="shared" si="20"/>
        <v>0.70537279321053958</v>
      </c>
      <c r="M171" s="79" t="s">
        <v>33</v>
      </c>
      <c r="N171" s="38">
        <f t="shared" ref="N171:T174" si="21">+N103-N34</f>
        <v>0</v>
      </c>
      <c r="O171" s="199">
        <f t="shared" si="21"/>
        <v>0.58723458081471769</v>
      </c>
      <c r="P171" s="40">
        <f t="shared" si="21"/>
        <v>0.29883983924451485</v>
      </c>
      <c r="Q171" s="96">
        <f t="shared" si="21"/>
        <v>0</v>
      </c>
      <c r="R171" s="68">
        <f t="shared" si="21"/>
        <v>0</v>
      </c>
      <c r="S171" s="40">
        <f t="shared" si="21"/>
        <v>0</v>
      </c>
      <c r="T171" s="69">
        <f t="shared" si="21"/>
        <v>1.0042126324550544</v>
      </c>
    </row>
    <row r="172" spans="1:20" ht="15.75" x14ac:dyDescent="0.25">
      <c r="A172" s="79" t="s">
        <v>34</v>
      </c>
      <c r="B172" s="81">
        <f t="shared" ref="B172:L172" si="22">+B104-B35</f>
        <v>0</v>
      </c>
      <c r="C172" s="82">
        <f t="shared" si="22"/>
        <v>3.5665511420833185E-3</v>
      </c>
      <c r="D172" s="83">
        <f t="shared" si="22"/>
        <v>1.7666121143778071</v>
      </c>
      <c r="E172" s="99">
        <f t="shared" si="22"/>
        <v>0</v>
      </c>
      <c r="F172" s="172">
        <f t="shared" si="22"/>
        <v>0</v>
      </c>
      <c r="G172" s="83">
        <f t="shared" si="22"/>
        <v>0</v>
      </c>
      <c r="H172" s="84">
        <f t="shared" si="22"/>
        <v>0</v>
      </c>
      <c r="I172" s="87">
        <f t="shared" si="22"/>
        <v>0</v>
      </c>
      <c r="J172" s="85">
        <f t="shared" si="22"/>
        <v>0</v>
      </c>
      <c r="K172" s="81">
        <f t="shared" si="22"/>
        <v>0</v>
      </c>
      <c r="L172" s="83">
        <f t="shared" si="22"/>
        <v>1.7666121143778071</v>
      </c>
      <c r="M172" s="79" t="s">
        <v>34</v>
      </c>
      <c r="N172" s="81">
        <f t="shared" si="21"/>
        <v>0</v>
      </c>
      <c r="O172" s="206">
        <f t="shared" si="21"/>
        <v>0.58723458081471769</v>
      </c>
      <c r="P172" s="83">
        <f t="shared" si="21"/>
        <v>0.63708525231588276</v>
      </c>
      <c r="Q172" s="99">
        <f t="shared" si="21"/>
        <v>0</v>
      </c>
      <c r="R172" s="87">
        <f t="shared" si="21"/>
        <v>0</v>
      </c>
      <c r="S172" s="83">
        <f t="shared" si="21"/>
        <v>0</v>
      </c>
      <c r="T172" s="207">
        <f t="shared" si="21"/>
        <v>2.4036973666936916</v>
      </c>
    </row>
    <row r="173" spans="1:20" ht="15.75" x14ac:dyDescent="0.25">
      <c r="A173" s="37" t="s">
        <v>35</v>
      </c>
      <c r="B173" s="38">
        <f t="shared" ref="B173:L173" si="23">+B105-B36</f>
        <v>0</v>
      </c>
      <c r="C173" s="39">
        <f t="shared" si="23"/>
        <v>0</v>
      </c>
      <c r="D173" s="40">
        <f t="shared" si="23"/>
        <v>2.4719849075883502</v>
      </c>
      <c r="E173" s="96">
        <f t="shared" si="23"/>
        <v>0</v>
      </c>
      <c r="F173" s="164">
        <f t="shared" si="23"/>
        <v>0</v>
      </c>
      <c r="G173" s="40">
        <f t="shared" si="23"/>
        <v>0</v>
      </c>
      <c r="H173" s="66">
        <f t="shared" si="23"/>
        <v>0</v>
      </c>
      <c r="I173" s="68">
        <f t="shared" si="23"/>
        <v>0</v>
      </c>
      <c r="J173" s="67">
        <f t="shared" si="23"/>
        <v>0</v>
      </c>
      <c r="K173" s="38">
        <f t="shared" si="23"/>
        <v>0</v>
      </c>
      <c r="L173" s="40">
        <f t="shared" si="23"/>
        <v>2.4719849075883502</v>
      </c>
      <c r="M173" s="37" t="s">
        <v>35</v>
      </c>
      <c r="N173" s="38">
        <f t="shared" si="21"/>
        <v>0</v>
      </c>
      <c r="O173" s="199">
        <f t="shared" si="21"/>
        <v>0</v>
      </c>
      <c r="P173" s="40">
        <f t="shared" si="21"/>
        <v>0.93592509156039583</v>
      </c>
      <c r="Q173" s="96">
        <f t="shared" si="21"/>
        <v>0</v>
      </c>
      <c r="R173" s="68">
        <f t="shared" si="21"/>
        <v>0</v>
      </c>
      <c r="S173" s="40">
        <f t="shared" si="21"/>
        <v>0</v>
      </c>
      <c r="T173" s="69">
        <f t="shared" si="21"/>
        <v>3.4079099991487567</v>
      </c>
    </row>
    <row r="174" spans="1:20" ht="18.75" x14ac:dyDescent="0.25">
      <c r="A174" s="37" t="s">
        <v>82</v>
      </c>
      <c r="B174" s="12">
        <f t="shared" ref="B174:L174" si="24">+B106-B37</f>
        <v>0</v>
      </c>
      <c r="C174" s="102">
        <f t="shared" si="24"/>
        <v>0</v>
      </c>
      <c r="D174" s="14">
        <f t="shared" si="24"/>
        <v>3.2875474375216953</v>
      </c>
      <c r="E174" s="19">
        <f t="shared" si="24"/>
        <v>0</v>
      </c>
      <c r="F174" s="167">
        <f t="shared" si="24"/>
        <v>0</v>
      </c>
      <c r="G174" s="21">
        <f t="shared" si="24"/>
        <v>0</v>
      </c>
      <c r="H174" s="19">
        <f t="shared" si="24"/>
        <v>0</v>
      </c>
      <c r="I174" s="20">
        <f t="shared" si="24"/>
        <v>0</v>
      </c>
      <c r="J174" s="103">
        <f t="shared" si="24"/>
        <v>-1</v>
      </c>
      <c r="K174" s="12">
        <f t="shared" si="24"/>
        <v>0</v>
      </c>
      <c r="L174" s="14">
        <f t="shared" si="24"/>
        <v>3.2875474375216953</v>
      </c>
      <c r="M174" s="37" t="s">
        <v>82</v>
      </c>
      <c r="N174" s="210">
        <f t="shared" si="21"/>
        <v>0</v>
      </c>
      <c r="O174" s="13">
        <f t="shared" si="21"/>
        <v>0</v>
      </c>
      <c r="P174" s="14">
        <f t="shared" si="21"/>
        <v>1.1808793681415679</v>
      </c>
      <c r="Q174" s="19">
        <f t="shared" si="21"/>
        <v>0</v>
      </c>
      <c r="R174" s="20">
        <f t="shared" si="21"/>
        <v>0</v>
      </c>
      <c r="S174" s="21">
        <f t="shared" si="21"/>
        <v>0</v>
      </c>
      <c r="T174" s="69">
        <f t="shared" si="21"/>
        <v>4.4684268056632845</v>
      </c>
    </row>
    <row r="175" spans="1:20" ht="7.5" customHeight="1" x14ac:dyDescent="0.25">
      <c r="A175" s="37"/>
      <c r="B175" s="12"/>
      <c r="C175" s="102"/>
      <c r="D175" s="14"/>
      <c r="E175" s="19"/>
      <c r="F175" s="167"/>
      <c r="G175" s="21"/>
      <c r="H175" s="19"/>
      <c r="I175" s="20"/>
      <c r="J175" s="103"/>
      <c r="K175" s="12"/>
      <c r="L175" s="14"/>
      <c r="M175" s="37"/>
      <c r="N175" s="210"/>
      <c r="O175" s="13"/>
      <c r="P175" s="14"/>
      <c r="Q175" s="19"/>
      <c r="R175" s="20"/>
      <c r="S175" s="21"/>
      <c r="T175" s="69"/>
    </row>
    <row r="176" spans="1:20" ht="18.75" x14ac:dyDescent="0.25">
      <c r="A176" s="37" t="s">
        <v>78</v>
      </c>
      <c r="B176" s="12">
        <f t="shared" ref="B176:L176" si="25">+B108-B39</f>
        <v>0</v>
      </c>
      <c r="C176" s="102">
        <f t="shared" si="25"/>
        <v>-4.1894951598453467E-6</v>
      </c>
      <c r="D176" s="14">
        <f t="shared" si="25"/>
        <v>0</v>
      </c>
      <c r="E176" s="19">
        <f t="shared" si="25"/>
        <v>0</v>
      </c>
      <c r="F176" s="167">
        <f t="shared" si="25"/>
        <v>0</v>
      </c>
      <c r="G176" s="21">
        <f t="shared" si="25"/>
        <v>0</v>
      </c>
      <c r="H176" s="19">
        <f t="shared" si="25"/>
        <v>0</v>
      </c>
      <c r="I176" s="20">
        <f t="shared" si="25"/>
        <v>0</v>
      </c>
      <c r="J176" s="103">
        <f t="shared" si="25"/>
        <v>0</v>
      </c>
      <c r="K176" s="12">
        <f t="shared" si="25"/>
        <v>0</v>
      </c>
      <c r="L176" s="14">
        <f t="shared" si="25"/>
        <v>0</v>
      </c>
      <c r="M176" s="37" t="s">
        <v>82</v>
      </c>
      <c r="N176" s="210">
        <f t="shared" ref="N176:T176" si="26">+N108-N39</f>
        <v>0</v>
      </c>
      <c r="O176" s="13">
        <f t="shared" si="26"/>
        <v>0</v>
      </c>
      <c r="P176" s="14">
        <f t="shared" si="26"/>
        <v>0</v>
      </c>
      <c r="Q176" s="19">
        <f t="shared" si="26"/>
        <v>0</v>
      </c>
      <c r="R176" s="20">
        <f t="shared" si="26"/>
        <v>0</v>
      </c>
      <c r="S176" s="21">
        <f t="shared" si="26"/>
        <v>0</v>
      </c>
      <c r="T176" s="69">
        <f t="shared" si="26"/>
        <v>0</v>
      </c>
    </row>
    <row r="177" spans="1:20" ht="9.75" customHeight="1" x14ac:dyDescent="0.25">
      <c r="A177" s="37"/>
      <c r="B177" s="38"/>
      <c r="C177" s="39"/>
      <c r="D177" s="40"/>
      <c r="E177" s="66"/>
      <c r="F177" s="164"/>
      <c r="G177" s="67"/>
      <c r="H177" s="66"/>
      <c r="I177" s="68"/>
      <c r="J177" s="67"/>
      <c r="K177" s="38"/>
      <c r="L177" s="40"/>
      <c r="M177" s="37"/>
      <c r="N177" s="38"/>
      <c r="O177" s="199"/>
      <c r="P177" s="40"/>
      <c r="Q177" s="66"/>
      <c r="R177" s="68"/>
      <c r="S177" s="67"/>
      <c r="T177" s="69"/>
    </row>
    <row r="178" spans="1:20" ht="16.5" thickBot="1" x14ac:dyDescent="0.3">
      <c r="A178" s="54" t="s">
        <v>44</v>
      </c>
      <c r="B178" s="55">
        <f t="shared" ref="B178:L178" si="27">+B110-B41</f>
        <v>0</v>
      </c>
      <c r="C178" s="59">
        <f t="shared" si="27"/>
        <v>0</v>
      </c>
      <c r="D178" s="57">
        <f t="shared" si="27"/>
        <v>6.2128115448185355</v>
      </c>
      <c r="E178" s="108">
        <f t="shared" si="27"/>
        <v>0</v>
      </c>
      <c r="F178" s="59">
        <f t="shared" si="27"/>
        <v>0</v>
      </c>
      <c r="G178" s="57">
        <f t="shared" si="27"/>
        <v>0.34406532508224075</v>
      </c>
      <c r="H178" s="94">
        <f t="shared" si="27"/>
        <v>0</v>
      </c>
      <c r="I178" s="63">
        <f t="shared" si="27"/>
        <v>0</v>
      </c>
      <c r="J178" s="95">
        <f t="shared" si="27"/>
        <v>0</v>
      </c>
      <c r="K178" s="55">
        <f t="shared" si="27"/>
        <v>0</v>
      </c>
      <c r="L178" s="57">
        <f t="shared" si="27"/>
        <v>6.556876869900762</v>
      </c>
      <c r="M178" s="54" t="s">
        <v>44</v>
      </c>
      <c r="N178" s="108">
        <f t="shared" ref="N178:T178" si="28">+N110-N41</f>
        <v>0</v>
      </c>
      <c r="O178" s="56">
        <f t="shared" si="28"/>
        <v>0</v>
      </c>
      <c r="P178" s="57">
        <f t="shared" si="28"/>
        <v>2.5601363808421809</v>
      </c>
      <c r="Q178" s="109">
        <f t="shared" si="28"/>
        <v>-260.26266599999997</v>
      </c>
      <c r="R178" s="63">
        <f t="shared" si="28"/>
        <v>0</v>
      </c>
      <c r="S178" s="95">
        <f t="shared" si="28"/>
        <v>0</v>
      </c>
      <c r="T178" s="204">
        <f t="shared" si="28"/>
        <v>9.1170132507429571</v>
      </c>
    </row>
    <row r="179" spans="1:20" ht="8.25" customHeight="1" thickBot="1" x14ac:dyDescent="0.3">
      <c r="A179" s="37"/>
      <c r="B179" s="38"/>
      <c r="C179" s="39"/>
      <c r="D179" s="40"/>
      <c r="E179" s="66"/>
      <c r="F179" s="164"/>
      <c r="G179" s="67"/>
      <c r="H179" s="66"/>
      <c r="I179" s="68"/>
      <c r="J179" s="67"/>
      <c r="K179" s="38"/>
      <c r="L179" s="40"/>
      <c r="M179" s="37"/>
      <c r="N179" s="38"/>
      <c r="O179" s="199"/>
      <c r="P179" s="40"/>
      <c r="Q179" s="66"/>
      <c r="R179" s="68"/>
      <c r="S179" s="67"/>
      <c r="T179" s="69"/>
    </row>
    <row r="180" spans="1:20" ht="15.75" x14ac:dyDescent="0.25">
      <c r="A180" s="27" t="s">
        <v>45</v>
      </c>
      <c r="B180" s="70"/>
      <c r="C180" s="74"/>
      <c r="D180" s="72"/>
      <c r="E180" s="73"/>
      <c r="F180" s="171"/>
      <c r="G180" s="75"/>
      <c r="H180" s="73"/>
      <c r="I180" s="77"/>
      <c r="J180" s="75"/>
      <c r="K180" s="70"/>
      <c r="L180" s="72"/>
      <c r="M180" s="27" t="s">
        <v>45</v>
      </c>
      <c r="N180" s="70"/>
      <c r="O180" s="205"/>
      <c r="P180" s="72"/>
      <c r="Q180" s="73"/>
      <c r="R180" s="77">
        <f>+R112-R43</f>
        <v>0</v>
      </c>
      <c r="S180" s="75"/>
      <c r="T180" s="78"/>
    </row>
    <row r="181" spans="1:20" ht="15.75" x14ac:dyDescent="0.25">
      <c r="A181" s="37" t="s">
        <v>46</v>
      </c>
      <c r="B181" s="38"/>
      <c r="C181" s="39"/>
      <c r="D181" s="40"/>
      <c r="E181" s="66"/>
      <c r="F181" s="164"/>
      <c r="G181" s="67"/>
      <c r="H181" s="66"/>
      <c r="I181" s="68"/>
      <c r="J181" s="67"/>
      <c r="K181" s="38"/>
      <c r="L181" s="40"/>
      <c r="M181" s="37" t="s">
        <v>46</v>
      </c>
      <c r="N181" s="38"/>
      <c r="O181" s="199"/>
      <c r="P181" s="40"/>
      <c r="Q181" s="66"/>
      <c r="R181" s="68"/>
      <c r="S181" s="67"/>
      <c r="T181" s="69"/>
    </row>
    <row r="182" spans="1:20" ht="15.75" x14ac:dyDescent="0.25">
      <c r="A182" s="79" t="s">
        <v>33</v>
      </c>
      <c r="B182" s="38">
        <f t="shared" ref="B182:L182" si="29">+B114-B45</f>
        <v>0</v>
      </c>
      <c r="C182" s="39">
        <f t="shared" si="29"/>
        <v>3.9675421554530438E-3</v>
      </c>
      <c r="D182" s="40">
        <f t="shared" si="29"/>
        <v>0.46680272345798457</v>
      </c>
      <c r="E182" s="66">
        <f t="shared" si="29"/>
        <v>0</v>
      </c>
      <c r="F182" s="164">
        <f t="shared" si="29"/>
        <v>0</v>
      </c>
      <c r="G182" s="67">
        <f t="shared" si="29"/>
        <v>0</v>
      </c>
      <c r="H182" s="66">
        <f t="shared" si="29"/>
        <v>0</v>
      </c>
      <c r="I182" s="68">
        <f t="shared" si="29"/>
        <v>0</v>
      </c>
      <c r="J182" s="67">
        <f t="shared" si="29"/>
        <v>0</v>
      </c>
      <c r="K182" s="38">
        <f t="shared" si="29"/>
        <v>0</v>
      </c>
      <c r="L182" s="40">
        <f t="shared" si="29"/>
        <v>0.46680272345798457</v>
      </c>
      <c r="M182" s="79" t="s">
        <v>33</v>
      </c>
      <c r="N182" s="38">
        <f t="shared" ref="N182:T186" si="30">+N114-N45</f>
        <v>0</v>
      </c>
      <c r="O182" s="199">
        <f t="shared" si="30"/>
        <v>0.65499842823638055</v>
      </c>
      <c r="P182" s="40">
        <f t="shared" si="30"/>
        <v>0.21630642435061809</v>
      </c>
      <c r="Q182" s="66">
        <f t="shared" si="30"/>
        <v>0</v>
      </c>
      <c r="R182" s="68">
        <f t="shared" si="30"/>
        <v>0</v>
      </c>
      <c r="S182" s="67">
        <f t="shared" si="30"/>
        <v>0</v>
      </c>
      <c r="T182" s="69">
        <f t="shared" si="30"/>
        <v>0.68310914780860088</v>
      </c>
    </row>
    <row r="183" spans="1:20" ht="15.75" x14ac:dyDescent="0.25">
      <c r="A183" s="79" t="s">
        <v>34</v>
      </c>
      <c r="B183" s="81">
        <f t="shared" ref="B183:L183" si="31">+B115-B46</f>
        <v>0</v>
      </c>
      <c r="C183" s="82">
        <f t="shared" si="31"/>
        <v>3.9675421554530438E-3</v>
      </c>
      <c r="D183" s="83">
        <f t="shared" si="31"/>
        <v>0.29389141728008727</v>
      </c>
      <c r="E183" s="84">
        <f t="shared" si="31"/>
        <v>0</v>
      </c>
      <c r="F183" s="172">
        <f t="shared" si="31"/>
        <v>0</v>
      </c>
      <c r="G183" s="85">
        <f t="shared" si="31"/>
        <v>0</v>
      </c>
      <c r="H183" s="84">
        <f t="shared" si="31"/>
        <v>0</v>
      </c>
      <c r="I183" s="87">
        <f t="shared" si="31"/>
        <v>0</v>
      </c>
      <c r="J183" s="85">
        <f t="shared" si="31"/>
        <v>0</v>
      </c>
      <c r="K183" s="81">
        <f t="shared" si="31"/>
        <v>0</v>
      </c>
      <c r="L183" s="83">
        <f t="shared" si="31"/>
        <v>0.29389141728008727</v>
      </c>
      <c r="M183" s="79" t="s">
        <v>34</v>
      </c>
      <c r="N183" s="81">
        <f t="shared" si="30"/>
        <v>0</v>
      </c>
      <c r="O183" s="206">
        <f t="shared" si="30"/>
        <v>0.65499842823638055</v>
      </c>
      <c r="P183" s="83">
        <f t="shared" si="30"/>
        <v>0.1238075650497481</v>
      </c>
      <c r="Q183" s="84">
        <f t="shared" si="30"/>
        <v>0</v>
      </c>
      <c r="R183" s="87">
        <f t="shared" si="30"/>
        <v>0</v>
      </c>
      <c r="S183" s="85">
        <f t="shared" si="30"/>
        <v>0</v>
      </c>
      <c r="T183" s="207">
        <f t="shared" si="30"/>
        <v>0.41769898232983582</v>
      </c>
    </row>
    <row r="184" spans="1:20" ht="15.75" x14ac:dyDescent="0.25">
      <c r="A184" s="37" t="s">
        <v>35</v>
      </c>
      <c r="B184" s="38">
        <f t="shared" ref="B184:L184" si="32">+B116-B47</f>
        <v>0</v>
      </c>
      <c r="C184" s="39">
        <f t="shared" si="32"/>
        <v>0</v>
      </c>
      <c r="D184" s="40">
        <f t="shared" si="32"/>
        <v>0.76069414073807273</v>
      </c>
      <c r="E184" s="66">
        <f t="shared" si="32"/>
        <v>0</v>
      </c>
      <c r="F184" s="164">
        <f t="shared" si="32"/>
        <v>0</v>
      </c>
      <c r="G184" s="67">
        <f t="shared" si="32"/>
        <v>0</v>
      </c>
      <c r="H184" s="66">
        <f t="shared" si="32"/>
        <v>0</v>
      </c>
      <c r="I184" s="68">
        <f t="shared" si="32"/>
        <v>0</v>
      </c>
      <c r="J184" s="67">
        <f t="shared" si="32"/>
        <v>0</v>
      </c>
      <c r="K184" s="38">
        <f t="shared" si="32"/>
        <v>0</v>
      </c>
      <c r="L184" s="40">
        <f t="shared" si="32"/>
        <v>0.76069414073807273</v>
      </c>
      <c r="M184" s="37" t="s">
        <v>35</v>
      </c>
      <c r="N184" s="38">
        <f t="shared" si="30"/>
        <v>0</v>
      </c>
      <c r="O184" s="199">
        <f t="shared" si="30"/>
        <v>0</v>
      </c>
      <c r="P184" s="40">
        <f t="shared" si="30"/>
        <v>0.34011398940036575</v>
      </c>
      <c r="Q184" s="66">
        <f t="shared" si="30"/>
        <v>0</v>
      </c>
      <c r="R184" s="68">
        <f t="shared" si="30"/>
        <v>0</v>
      </c>
      <c r="S184" s="67">
        <f t="shared" si="30"/>
        <v>0</v>
      </c>
      <c r="T184" s="69">
        <f t="shared" si="30"/>
        <v>1.1008081301384394</v>
      </c>
    </row>
    <row r="185" spans="1:20" ht="15.75" x14ac:dyDescent="0.25">
      <c r="A185" s="37" t="s">
        <v>47</v>
      </c>
      <c r="B185" s="81">
        <f t="shared" ref="B185:L185" si="33">+B117-B48</f>
        <v>0</v>
      </c>
      <c r="C185" s="82">
        <f t="shared" si="33"/>
        <v>9.2848253379527457E-3</v>
      </c>
      <c r="D185" s="83">
        <f t="shared" si="33"/>
        <v>0.90817346394055676</v>
      </c>
      <c r="E185" s="84">
        <f t="shared" si="33"/>
        <v>0</v>
      </c>
      <c r="F185" s="172">
        <f t="shared" si="33"/>
        <v>0</v>
      </c>
      <c r="G185" s="85">
        <f t="shared" si="33"/>
        <v>0</v>
      </c>
      <c r="H185" s="84">
        <f t="shared" si="33"/>
        <v>0</v>
      </c>
      <c r="I185" s="87">
        <f t="shared" si="33"/>
        <v>0</v>
      </c>
      <c r="J185" s="85">
        <f t="shared" si="33"/>
        <v>0</v>
      </c>
      <c r="K185" s="81">
        <f t="shared" si="33"/>
        <v>0</v>
      </c>
      <c r="L185" s="83">
        <f t="shared" si="33"/>
        <v>0.90817346394055676</v>
      </c>
      <c r="M185" s="37" t="s">
        <v>48</v>
      </c>
      <c r="N185" s="81">
        <f t="shared" si="30"/>
        <v>0</v>
      </c>
      <c r="O185" s="206">
        <f t="shared" si="30"/>
        <v>0</v>
      </c>
      <c r="P185" s="83">
        <f t="shared" si="30"/>
        <v>0</v>
      </c>
      <c r="Q185" s="84">
        <f t="shared" si="30"/>
        <v>0</v>
      </c>
      <c r="R185" s="87">
        <f t="shared" si="30"/>
        <v>0</v>
      </c>
      <c r="S185" s="85">
        <f t="shared" si="30"/>
        <v>0</v>
      </c>
      <c r="T185" s="207">
        <f t="shared" si="30"/>
        <v>0.90817346394055676</v>
      </c>
    </row>
    <row r="186" spans="1:20" ht="16.5" thickBot="1" x14ac:dyDescent="0.3">
      <c r="A186" s="54" t="s">
        <v>28</v>
      </c>
      <c r="B186" s="211">
        <f t="shared" ref="B186:L186" si="34">+B118-B49</f>
        <v>0</v>
      </c>
      <c r="C186" s="212">
        <f t="shared" si="34"/>
        <v>0</v>
      </c>
      <c r="D186" s="213">
        <f t="shared" si="34"/>
        <v>1.6688676046786313</v>
      </c>
      <c r="E186" s="214">
        <f t="shared" si="34"/>
        <v>0</v>
      </c>
      <c r="F186" s="215">
        <f t="shared" si="34"/>
        <v>0</v>
      </c>
      <c r="G186" s="216">
        <f t="shared" si="34"/>
        <v>0</v>
      </c>
      <c r="H186" s="214">
        <f t="shared" si="34"/>
        <v>0</v>
      </c>
      <c r="I186" s="217">
        <f t="shared" si="34"/>
        <v>0</v>
      </c>
      <c r="J186" s="216">
        <f t="shared" si="34"/>
        <v>0</v>
      </c>
      <c r="K186" s="211">
        <f t="shared" si="34"/>
        <v>0</v>
      </c>
      <c r="L186" s="213">
        <f t="shared" si="34"/>
        <v>1.6688676046786313</v>
      </c>
      <c r="M186" s="54" t="s">
        <v>28</v>
      </c>
      <c r="N186" s="211">
        <f t="shared" si="30"/>
        <v>0</v>
      </c>
      <c r="O186" s="218">
        <f t="shared" si="30"/>
        <v>0</v>
      </c>
      <c r="P186" s="213">
        <f t="shared" si="30"/>
        <v>0.34011398940036575</v>
      </c>
      <c r="Q186" s="214">
        <f t="shared" si="30"/>
        <v>0</v>
      </c>
      <c r="R186" s="217">
        <f t="shared" si="30"/>
        <v>0</v>
      </c>
      <c r="S186" s="216">
        <f t="shared" si="30"/>
        <v>0</v>
      </c>
      <c r="T186" s="204">
        <f t="shared" si="30"/>
        <v>2.0089815940789961</v>
      </c>
    </row>
    <row r="187" spans="1:20" ht="5.25" customHeight="1" x14ac:dyDescent="0.25">
      <c r="A187" s="37"/>
      <c r="B187" s="38"/>
      <c r="C187" s="39"/>
      <c r="D187" s="40"/>
      <c r="E187" s="66"/>
      <c r="F187" s="164"/>
      <c r="G187" s="67"/>
      <c r="H187" s="66"/>
      <c r="I187" s="68"/>
      <c r="J187" s="67"/>
      <c r="K187" s="38"/>
      <c r="L187" s="40"/>
      <c r="M187" s="37"/>
      <c r="N187" s="38"/>
      <c r="O187" s="199"/>
      <c r="P187" s="40"/>
      <c r="Q187" s="66"/>
      <c r="R187" s="68"/>
      <c r="S187" s="67">
        <f>+S119-S50</f>
        <v>0</v>
      </c>
      <c r="T187" s="69"/>
    </row>
    <row r="188" spans="1:20" ht="15.75" x14ac:dyDescent="0.25">
      <c r="A188" s="11" t="s">
        <v>49</v>
      </c>
      <c r="B188" s="12">
        <f t="shared" ref="B188:L188" si="35">+B120-B51</f>
        <v>0</v>
      </c>
      <c r="C188" s="102">
        <f t="shared" si="35"/>
        <v>0</v>
      </c>
      <c r="D188" s="14">
        <f t="shared" si="35"/>
        <v>51.921507650775311</v>
      </c>
      <c r="E188" s="210">
        <f t="shared" si="35"/>
        <v>0</v>
      </c>
      <c r="F188" s="167">
        <f t="shared" si="35"/>
        <v>0</v>
      </c>
      <c r="G188" s="14">
        <f t="shared" si="35"/>
        <v>7.0075234052638677</v>
      </c>
      <c r="H188" s="210">
        <f t="shared" si="35"/>
        <v>0</v>
      </c>
      <c r="I188" s="20">
        <f t="shared" si="35"/>
        <v>0</v>
      </c>
      <c r="J188" s="14">
        <f t="shared" si="35"/>
        <v>0.72452814110178565</v>
      </c>
      <c r="K188" s="12">
        <f t="shared" si="35"/>
        <v>0</v>
      </c>
      <c r="L188" s="14">
        <f t="shared" si="35"/>
        <v>59.653559197141021</v>
      </c>
      <c r="M188" s="11" t="s">
        <v>49</v>
      </c>
      <c r="N188" s="210">
        <f>+N120-N51</f>
        <v>0</v>
      </c>
      <c r="O188" s="20">
        <f>+O120-O51</f>
        <v>0</v>
      </c>
      <c r="P188" s="14">
        <f>+P120-P51</f>
        <v>7.434696944521022</v>
      </c>
      <c r="Q188" s="104">
        <f>+Q120-Q51</f>
        <v>-260.26266599999997</v>
      </c>
      <c r="R188" s="20">
        <f>+R120-R51</f>
        <v>0</v>
      </c>
      <c r="S188" s="14">
        <f>+S120-S51</f>
        <v>0</v>
      </c>
      <c r="T188" s="69">
        <f>+T120-T51</f>
        <v>67.088256141662214</v>
      </c>
    </row>
    <row r="189" spans="1:20" ht="6" customHeight="1" thickBot="1" x14ac:dyDescent="0.3">
      <c r="A189" s="37"/>
      <c r="B189" s="38"/>
      <c r="C189" s="39"/>
      <c r="D189" s="40"/>
      <c r="E189" s="66"/>
      <c r="F189" s="164"/>
      <c r="G189" s="67"/>
      <c r="H189" s="66"/>
      <c r="I189" s="68"/>
      <c r="J189" s="67"/>
      <c r="K189" s="38"/>
      <c r="L189" s="40"/>
      <c r="M189" s="37"/>
      <c r="N189" s="38"/>
      <c r="O189" s="199"/>
      <c r="P189" s="40"/>
      <c r="Q189" s="66"/>
      <c r="R189" s="68"/>
      <c r="S189" s="67"/>
      <c r="T189" s="69"/>
    </row>
    <row r="190" spans="1:20" ht="18" x14ac:dyDescent="0.25">
      <c r="A190" s="112" t="s">
        <v>50</v>
      </c>
      <c r="B190" s="70"/>
      <c r="C190" s="74"/>
      <c r="D190" s="72"/>
      <c r="E190" s="73"/>
      <c r="F190" s="171"/>
      <c r="G190" s="75"/>
      <c r="H190" s="73"/>
      <c r="I190" s="77"/>
      <c r="J190" s="75"/>
      <c r="K190" s="70"/>
      <c r="L190" s="72"/>
      <c r="M190" s="112" t="s">
        <v>50</v>
      </c>
      <c r="N190" s="70"/>
      <c r="O190" s="205"/>
      <c r="P190" s="72"/>
      <c r="Q190" s="73"/>
      <c r="R190" s="77"/>
      <c r="S190" s="75"/>
      <c r="T190" s="78"/>
    </row>
    <row r="191" spans="1:20" ht="15.75" x14ac:dyDescent="0.25">
      <c r="A191" s="37" t="s">
        <v>83</v>
      </c>
      <c r="B191" s="38">
        <f>+B126-B58</f>
        <v>0</v>
      </c>
      <c r="C191" s="39">
        <f>+C126-C58</f>
        <v>0</v>
      </c>
      <c r="D191" s="40">
        <f>+D126-D58</f>
        <v>0</v>
      </c>
      <c r="E191" s="66"/>
      <c r="F191" s="164"/>
      <c r="G191" s="67"/>
      <c r="H191" s="66"/>
      <c r="I191" s="68"/>
      <c r="J191" s="67"/>
      <c r="K191" s="38">
        <f>+K126-K58</f>
        <v>0</v>
      </c>
      <c r="L191" s="40">
        <f>+L126-L58</f>
        <v>0</v>
      </c>
      <c r="M191" s="37" t="s">
        <v>33</v>
      </c>
      <c r="N191" s="38">
        <f t="shared" ref="N191:T191" si="36">+N126-N58</f>
        <v>0</v>
      </c>
      <c r="O191" s="199">
        <f t="shared" si="36"/>
        <v>0</v>
      </c>
      <c r="P191" s="40">
        <f t="shared" si="36"/>
        <v>0</v>
      </c>
      <c r="Q191" s="66">
        <f t="shared" si="36"/>
        <v>0</v>
      </c>
      <c r="R191" s="68">
        <f t="shared" si="36"/>
        <v>0</v>
      </c>
      <c r="S191" s="67">
        <f t="shared" si="36"/>
        <v>0</v>
      </c>
      <c r="T191" s="69">
        <f t="shared" si="36"/>
        <v>0</v>
      </c>
    </row>
    <row r="192" spans="1:20" ht="15.75" x14ac:dyDescent="0.25">
      <c r="A192" s="37"/>
      <c r="B192" s="38"/>
      <c r="C192" s="39"/>
      <c r="D192" s="40"/>
      <c r="E192" s="66"/>
      <c r="F192" s="164"/>
      <c r="G192" s="67"/>
      <c r="H192" s="66"/>
      <c r="I192" s="68"/>
      <c r="J192" s="67"/>
      <c r="K192" s="38"/>
      <c r="L192" s="40"/>
      <c r="M192" s="37"/>
      <c r="N192" s="38"/>
      <c r="O192" s="199"/>
      <c r="P192" s="40"/>
      <c r="Q192" s="66"/>
      <c r="R192" s="68"/>
      <c r="S192" s="67"/>
      <c r="T192" s="69"/>
    </row>
    <row r="193" spans="1:20" ht="15.75" x14ac:dyDescent="0.25">
      <c r="A193" s="37" t="s">
        <v>57</v>
      </c>
      <c r="B193" s="38">
        <f t="shared" ref="B193:D194" si="37">+B128-B60</f>
        <v>3.5411429479776402</v>
      </c>
      <c r="C193" s="39">
        <f t="shared" si="37"/>
        <v>1.2258232594170575</v>
      </c>
      <c r="D193" s="40">
        <f t="shared" si="37"/>
        <v>8.0949390551678491E-2</v>
      </c>
      <c r="E193" s="66"/>
      <c r="F193" s="164"/>
      <c r="G193" s="67"/>
      <c r="H193" s="66"/>
      <c r="I193" s="68"/>
      <c r="J193" s="67"/>
      <c r="K193" s="38">
        <f>+K128-K60</f>
        <v>3.5411429479776402</v>
      </c>
      <c r="L193" s="40">
        <f>+L128-L60</f>
        <v>8.0949390551678491E-2</v>
      </c>
      <c r="M193" s="37" t="s">
        <v>33</v>
      </c>
      <c r="N193" s="38">
        <f t="shared" ref="N193:T194" si="38">+N128-N60</f>
        <v>0</v>
      </c>
      <c r="O193" s="199">
        <f t="shared" si="38"/>
        <v>0</v>
      </c>
      <c r="P193" s="40">
        <f t="shared" si="38"/>
        <v>0</v>
      </c>
      <c r="Q193" s="66">
        <f t="shared" si="38"/>
        <v>0</v>
      </c>
      <c r="R193" s="68">
        <f t="shared" si="38"/>
        <v>0</v>
      </c>
      <c r="S193" s="67">
        <f t="shared" si="38"/>
        <v>0</v>
      </c>
      <c r="T193" s="69">
        <f t="shared" si="38"/>
        <v>8.0949390551678491E-2</v>
      </c>
    </row>
    <row r="194" spans="1:20" ht="16.5" thickBot="1" x14ac:dyDescent="0.3">
      <c r="A194" s="54" t="s">
        <v>28</v>
      </c>
      <c r="B194" s="55">
        <f t="shared" si="37"/>
        <v>0</v>
      </c>
      <c r="C194" s="59">
        <f t="shared" si="37"/>
        <v>0</v>
      </c>
      <c r="D194" s="57">
        <f t="shared" si="37"/>
        <v>8.0949390551673162E-2</v>
      </c>
      <c r="E194" s="94"/>
      <c r="F194" s="173"/>
      <c r="G194" s="95"/>
      <c r="H194" s="94"/>
      <c r="I194" s="63"/>
      <c r="J194" s="95"/>
      <c r="K194" s="55">
        <f>+K129-K61</f>
        <v>0</v>
      </c>
      <c r="L194" s="57">
        <f>+L129-L61</f>
        <v>8.0949390551673162E-2</v>
      </c>
      <c r="M194" s="54" t="s">
        <v>28</v>
      </c>
      <c r="N194" s="55">
        <f t="shared" si="38"/>
        <v>0</v>
      </c>
      <c r="O194" s="203">
        <f t="shared" si="38"/>
        <v>0</v>
      </c>
      <c r="P194" s="57">
        <f t="shared" si="38"/>
        <v>0</v>
      </c>
      <c r="Q194" s="94">
        <f t="shared" si="38"/>
        <v>0</v>
      </c>
      <c r="R194" s="63">
        <f t="shared" si="38"/>
        <v>0</v>
      </c>
      <c r="S194" s="95">
        <f t="shared" si="38"/>
        <v>0</v>
      </c>
      <c r="T194" s="219">
        <f t="shared" si="38"/>
        <v>8.0949390551673162E-2</v>
      </c>
    </row>
    <row r="195" spans="1:20" ht="6.75" customHeight="1" x14ac:dyDescent="0.25">
      <c r="A195" s="11"/>
      <c r="B195" s="12"/>
      <c r="C195" s="102"/>
      <c r="D195" s="14"/>
      <c r="E195" s="19"/>
      <c r="F195" s="167"/>
      <c r="G195" s="21"/>
      <c r="H195" s="19"/>
      <c r="I195" s="20"/>
      <c r="J195" s="21"/>
      <c r="K195" s="12"/>
      <c r="L195" s="14"/>
      <c r="M195" s="11"/>
      <c r="N195" s="12"/>
      <c r="O195" s="17"/>
      <c r="P195" s="14"/>
      <c r="Q195" s="19"/>
      <c r="R195" s="20"/>
      <c r="S195" s="21"/>
      <c r="T195" s="220"/>
    </row>
    <row r="196" spans="1:20" ht="18" x14ac:dyDescent="0.25">
      <c r="A196" s="24" t="s">
        <v>60</v>
      </c>
      <c r="B196" s="117">
        <f t="shared" ref="B196:L196" si="39">+B131-B63</f>
        <v>0</v>
      </c>
      <c r="C196" s="118">
        <f t="shared" si="39"/>
        <v>0</v>
      </c>
      <c r="D196" s="119">
        <f t="shared" si="39"/>
        <v>52.002457041327034</v>
      </c>
      <c r="E196" s="117">
        <f t="shared" si="39"/>
        <v>0</v>
      </c>
      <c r="F196" s="118">
        <f t="shared" si="39"/>
        <v>0</v>
      </c>
      <c r="G196" s="119">
        <f t="shared" si="39"/>
        <v>7.0075234052638677</v>
      </c>
      <c r="H196" s="117">
        <f t="shared" si="39"/>
        <v>0</v>
      </c>
      <c r="I196" s="121">
        <f t="shared" si="39"/>
        <v>0</v>
      </c>
      <c r="J196" s="119">
        <f t="shared" si="39"/>
        <v>0.72452814110178565</v>
      </c>
      <c r="K196" s="117">
        <f t="shared" si="39"/>
        <v>0</v>
      </c>
      <c r="L196" s="119">
        <f t="shared" si="39"/>
        <v>59.734508587692517</v>
      </c>
      <c r="M196" s="24" t="s">
        <v>60</v>
      </c>
      <c r="N196" s="117">
        <f t="shared" ref="N196:T196" si="40">+N131-N63</f>
        <v>0</v>
      </c>
      <c r="O196" s="121">
        <f t="shared" si="40"/>
        <v>0</v>
      </c>
      <c r="P196" s="119">
        <f t="shared" si="40"/>
        <v>7.434696944521022</v>
      </c>
      <c r="Q196" s="117">
        <f t="shared" si="40"/>
        <v>-260.26266599999997</v>
      </c>
      <c r="R196" s="121">
        <f t="shared" si="40"/>
        <v>0</v>
      </c>
      <c r="S196" s="119">
        <f t="shared" si="40"/>
        <v>0</v>
      </c>
      <c r="T196" s="221">
        <f t="shared" si="40"/>
        <v>67.169205532213709</v>
      </c>
    </row>
    <row r="197" spans="1:20" ht="6" customHeight="1" x14ac:dyDescent="0.25">
      <c r="A197" s="37"/>
      <c r="B197" s="38"/>
      <c r="C197" s="39"/>
      <c r="D197" s="40"/>
      <c r="E197" s="38"/>
      <c r="F197" s="39"/>
      <c r="G197" s="40"/>
      <c r="H197" s="38"/>
      <c r="I197" s="65"/>
      <c r="J197" s="40"/>
      <c r="K197" s="38"/>
      <c r="L197" s="40"/>
      <c r="M197" s="37"/>
      <c r="N197" s="38"/>
      <c r="O197" s="65"/>
      <c r="P197" s="40"/>
      <c r="Q197" s="38"/>
      <c r="R197" s="65"/>
      <c r="S197" s="40"/>
      <c r="T197" s="69"/>
    </row>
    <row r="198" spans="1:20" ht="15.75" x14ac:dyDescent="0.25">
      <c r="A198" s="11" t="s">
        <v>61</v>
      </c>
      <c r="B198" s="12">
        <f t="shared" ref="B198:L198" si="41">+B133-B65</f>
        <v>0</v>
      </c>
      <c r="C198" s="102">
        <f t="shared" si="41"/>
        <v>0</v>
      </c>
      <c r="D198" s="14">
        <f t="shared" si="41"/>
        <v>0</v>
      </c>
      <c r="E198" s="12">
        <f t="shared" si="41"/>
        <v>0</v>
      </c>
      <c r="F198" s="102">
        <f t="shared" si="41"/>
        <v>0</v>
      </c>
      <c r="G198" s="14">
        <f t="shared" si="41"/>
        <v>0</v>
      </c>
      <c r="H198" s="12">
        <f t="shared" si="41"/>
        <v>0</v>
      </c>
      <c r="I198" s="13">
        <f t="shared" si="41"/>
        <v>0</v>
      </c>
      <c r="J198" s="14">
        <f t="shared" si="41"/>
        <v>0</v>
      </c>
      <c r="K198" s="12">
        <f t="shared" si="41"/>
        <v>0</v>
      </c>
      <c r="L198" s="14">
        <f t="shared" si="41"/>
        <v>0</v>
      </c>
      <c r="M198" s="11" t="s">
        <v>62</v>
      </c>
      <c r="N198" s="12">
        <f t="shared" ref="N198:T198" si="42">+N133-N65</f>
        <v>0</v>
      </c>
      <c r="O198" s="13">
        <f t="shared" si="42"/>
        <v>0</v>
      </c>
      <c r="P198" s="14">
        <f t="shared" si="42"/>
        <v>0</v>
      </c>
      <c r="Q198" s="12">
        <f t="shared" si="42"/>
        <v>0</v>
      </c>
      <c r="R198" s="13">
        <f t="shared" si="42"/>
        <v>0</v>
      </c>
      <c r="S198" s="14">
        <f t="shared" si="42"/>
        <v>0</v>
      </c>
      <c r="T198" s="220">
        <f t="shared" si="42"/>
        <v>0</v>
      </c>
    </row>
    <row r="199" spans="1:20" ht="3" customHeight="1" x14ac:dyDescent="0.25">
      <c r="A199" s="37"/>
      <c r="B199" s="38"/>
      <c r="C199" s="39"/>
      <c r="D199" s="40"/>
      <c r="E199" s="38"/>
      <c r="F199" s="39"/>
      <c r="G199" s="40"/>
      <c r="H199" s="38"/>
      <c r="I199" s="65"/>
      <c r="J199" s="40"/>
      <c r="K199" s="38"/>
      <c r="L199" s="40"/>
      <c r="M199" s="37"/>
      <c r="N199" s="38"/>
      <c r="O199" s="65"/>
      <c r="P199" s="40"/>
      <c r="Q199" s="38"/>
      <c r="R199" s="65"/>
      <c r="S199" s="40"/>
      <c r="T199" s="69"/>
    </row>
    <row r="200" spans="1:20" ht="23.25" customHeight="1" thickBot="1" x14ac:dyDescent="0.45">
      <c r="A200" s="124" t="s">
        <v>63</v>
      </c>
      <c r="B200" s="125">
        <f t="shared" ref="B200:L200" si="43">+B135-B67</f>
        <v>0</v>
      </c>
      <c r="C200" s="126">
        <f t="shared" si="43"/>
        <v>0</v>
      </c>
      <c r="D200" s="127">
        <f t="shared" si="43"/>
        <v>52.002457041327034</v>
      </c>
      <c r="E200" s="125">
        <f t="shared" si="43"/>
        <v>0</v>
      </c>
      <c r="F200" s="126">
        <f t="shared" si="43"/>
        <v>0</v>
      </c>
      <c r="G200" s="127">
        <f t="shared" si="43"/>
        <v>7.0075234052638677</v>
      </c>
      <c r="H200" s="125">
        <f t="shared" si="43"/>
        <v>0</v>
      </c>
      <c r="I200" s="129">
        <f t="shared" si="43"/>
        <v>0</v>
      </c>
      <c r="J200" s="127">
        <f t="shared" si="43"/>
        <v>0.72452814110178565</v>
      </c>
      <c r="K200" s="125">
        <f t="shared" si="43"/>
        <v>0</v>
      </c>
      <c r="L200" s="127">
        <f t="shared" si="43"/>
        <v>59.734508587692972</v>
      </c>
      <c r="M200" s="124" t="s">
        <v>63</v>
      </c>
      <c r="N200" s="125">
        <f t="shared" ref="N200:T200" si="44">+N135-N67</f>
        <v>0</v>
      </c>
      <c r="O200" s="129">
        <f t="shared" si="44"/>
        <v>0</v>
      </c>
      <c r="P200" s="127">
        <f t="shared" si="44"/>
        <v>7.434696944521022</v>
      </c>
      <c r="Q200" s="125">
        <f t="shared" si="44"/>
        <v>-260.26266599999997</v>
      </c>
      <c r="R200" s="129">
        <f t="shared" si="44"/>
        <v>0</v>
      </c>
      <c r="S200" s="127">
        <f t="shared" si="44"/>
        <v>0</v>
      </c>
      <c r="T200" s="222">
        <f t="shared" si="44"/>
        <v>67.169205532213709</v>
      </c>
    </row>
    <row r="201" spans="1:20" x14ac:dyDescent="0.2">
      <c r="A201" s="223"/>
      <c r="B201" s="224"/>
      <c r="C201" s="225"/>
      <c r="D201" s="226"/>
      <c r="E201" s="227"/>
      <c r="F201" s="228"/>
      <c r="G201" s="227"/>
      <c r="H201" s="229"/>
      <c r="I201" s="227"/>
      <c r="J201" s="230"/>
      <c r="K201" s="231"/>
      <c r="L201" s="232"/>
      <c r="M201" s="233"/>
      <c r="N201" s="224"/>
      <c r="O201" s="234"/>
      <c r="P201" s="226"/>
      <c r="Q201" s="227"/>
      <c r="R201" s="227"/>
      <c r="S201" s="227"/>
      <c r="T201" s="235"/>
    </row>
    <row r="202" spans="1:20" ht="18.75" x14ac:dyDescent="0.25">
      <c r="A202" s="11" t="s">
        <v>64</v>
      </c>
      <c r="B202" s="236"/>
      <c r="C202" s="237"/>
      <c r="D202" s="14">
        <f>+D137-D69</f>
        <v>0.33333788891396665</v>
      </c>
      <c r="E202" s="238"/>
      <c r="F202" s="239"/>
      <c r="G202" s="240">
        <f>+G137-G69</f>
        <v>0</v>
      </c>
      <c r="H202" s="241"/>
      <c r="I202" s="238"/>
      <c r="J202" s="14">
        <f>+J137-J69</f>
        <v>0</v>
      </c>
      <c r="K202" s="242"/>
      <c r="L202" s="14">
        <f>+L137-L69</f>
        <v>0.33333788891396665</v>
      </c>
      <c r="M202" s="142"/>
      <c r="N202" s="236"/>
      <c r="O202" s="243"/>
      <c r="P202" s="14">
        <f>+P137-P69</f>
        <v>0</v>
      </c>
      <c r="Q202" s="238"/>
      <c r="R202" s="238"/>
      <c r="S202" s="240">
        <f>+S137-S69</f>
        <v>0</v>
      </c>
      <c r="T202" s="45">
        <f>+T137-T69</f>
        <v>0.33333788891396665</v>
      </c>
    </row>
    <row r="203" spans="1:20" s="254" customFormat="1" ht="18.75" thickBot="1" x14ac:dyDescent="0.3">
      <c r="A203" s="192" t="s">
        <v>65</v>
      </c>
      <c r="B203" s="244"/>
      <c r="C203" s="245"/>
      <c r="D203" s="246">
        <f>+D138-D70</f>
        <v>52.335794930241036</v>
      </c>
      <c r="E203" s="247"/>
      <c r="F203" s="248"/>
      <c r="G203" s="249">
        <f>+G138-G70</f>
        <v>0</v>
      </c>
      <c r="H203" s="250"/>
      <c r="I203" s="247"/>
      <c r="J203" s="246">
        <f>+J138-J70</f>
        <v>0</v>
      </c>
      <c r="K203" s="251"/>
      <c r="L203" s="246">
        <f>+L138-L70</f>
        <v>60.067846476606974</v>
      </c>
      <c r="M203" s="195"/>
      <c r="N203" s="244"/>
      <c r="O203" s="252"/>
      <c r="P203" s="246">
        <f>+P138-P70</f>
        <v>0</v>
      </c>
      <c r="Q203" s="247"/>
      <c r="R203" s="247"/>
      <c r="S203" s="249">
        <f>+S138-S70</f>
        <v>0</v>
      </c>
      <c r="T203" s="253">
        <f>+T138-T70</f>
        <v>67.502543421127712</v>
      </c>
    </row>
    <row r="204" spans="1:20" x14ac:dyDescent="0.2">
      <c r="F204" s="255"/>
    </row>
    <row r="205" spans="1:20" x14ac:dyDescent="0.2">
      <c r="A205" s="1" t="str">
        <f>A140</f>
        <v>(1) Illustrates energy for unmetered customers, as well as LED and Non-LED Streetlights</v>
      </c>
      <c r="F205" s="255"/>
    </row>
    <row r="206" spans="1:20" x14ac:dyDescent="0.2">
      <c r="A206" s="1" t="str">
        <f>A141</f>
        <v>(2) Per kWh charge is not applicable as the class is made up of a number of rates</v>
      </c>
      <c r="F206" s="255"/>
    </row>
    <row r="207" spans="1:20" x14ac:dyDescent="0.2">
      <c r="F207" s="255"/>
    </row>
    <row r="208" spans="1:20" x14ac:dyDescent="0.2">
      <c r="F208" s="255"/>
    </row>
    <row r="209" spans="6:6" x14ac:dyDescent="0.2">
      <c r="F209" s="255"/>
    </row>
    <row r="210" spans="6:6" x14ac:dyDescent="0.2">
      <c r="F210" s="255"/>
    </row>
    <row r="211" spans="6:6" x14ac:dyDescent="0.2">
      <c r="F211" s="255"/>
    </row>
    <row r="212" spans="6:6" x14ac:dyDescent="0.2">
      <c r="F212" s="255"/>
    </row>
  </sheetData>
  <mergeCells count="18">
    <mergeCell ref="N7:P7"/>
    <mergeCell ref="Q7:S7"/>
    <mergeCell ref="B7:D7"/>
    <mergeCell ref="Q144:S144"/>
    <mergeCell ref="B76:D76"/>
    <mergeCell ref="E76:G76"/>
    <mergeCell ref="H76:J76"/>
    <mergeCell ref="K76:L76"/>
    <mergeCell ref="N76:P76"/>
    <mergeCell ref="Q76:S76"/>
    <mergeCell ref="B144:D144"/>
    <mergeCell ref="E144:G144"/>
    <mergeCell ref="H144:J144"/>
    <mergeCell ref="K144:L144"/>
    <mergeCell ref="N144:P144"/>
    <mergeCell ref="E7:G7"/>
    <mergeCell ref="H7:J7"/>
    <mergeCell ref="K7:L7"/>
  </mergeCells>
  <printOptions horizontalCentered="1" verticalCentered="1"/>
  <pageMargins left="0.25" right="0.25" top="0.75" bottom="0.75" header="0.3" footer="0.3"/>
  <pageSetup paperSize="17" scale="47" fitToHeight="3" orientation="landscape" r:id="rId1"/>
  <headerFooter scaleWithDoc="0" alignWithMargins="0">
    <oddFooter>&amp;LPrinted at &amp;T on &amp;D&amp;C&amp;P&amp;RMarketing, NSPI</oddFooter>
  </headerFooter>
  <rowBreaks count="3" manualBreakCount="3">
    <brk id="72" max="20" man="1"/>
    <brk id="142" max="20" man="1"/>
    <brk id="20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IR_Responder xmlns="822eb48b-4086-4975-a416-616e3b543b70">15</IR_Responder>
    <IR_Owner xmlns="822eb48b-4086-4975-a416-616e3b543b70">
      <UserInfo>
        <DisplayName>GRUS, VOYTEK</DisplayName>
        <AccountId>48</AccountId>
        <AccountType/>
      </UserInfo>
    </IR_Owner>
    <IR_Subtopic xmlns="822eb48b-4086-4975-a416-616e3b543b70">215</IR_Subtopic>
    <IR_Witness xmlns="822eb48b-4086-4975-a416-616e3b543b70">
      <UserInfo>
        <DisplayName/>
        <AccountId xsi:nil="true"/>
        <AccountType/>
      </UserInfo>
    </IR_Witness>
    <IR_Filing_Date xmlns="822eb48b-4086-4975-a416-616e3b543b70">2012-06-25T03:00:00+00:00</IR_Filing_Date>
    <IR_Received_Date xmlns="822eb48b-4086-4975-a416-616e3b543b70">2012-06-11T03:00:00+00:00</IR_Received_Date>
    <IR_Description_Field xmlns="822eb48b-4086-4975-a416-616e3b543b70" xsi:nil="true"/>
    <IR_Writer xmlns="822eb48b-4086-4975-a416-616e3b543b70">
      <UserInfo>
        <DisplayName>POWER, LISA</DisplayName>
        <AccountId>343</AccountId>
        <AccountType/>
      </UserInfo>
    </IR_Writer>
    <IR_Context xmlns="822eb48b-4086-4975-a416-616e3b543b70">20</IR_Context>
    <IR_Status xmlns="822eb48b-4086-4975-a416-616e3b543b70">20</IR_Status>
    <IR_Review_Sort xmlns="822eb48b-4086-4975-a416-616e3b543b70">CA IR 026-050</IR_Review_Sort>
    <IR_Requester xmlns="822eb48b-4086-4975-a416-616e3b543b70">9</IR_Request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B90F1B5607C74BB9C830BB25E50669" ma:contentTypeVersion="55" ma:contentTypeDescription="Create a new document." ma:contentTypeScope="" ma:versionID="d6e52b21690fa7b5c978f34ab5efd2e2">
  <xsd:schema xmlns:xsd="http://www.w3.org/2001/XMLSchema" xmlns:p="http://schemas.microsoft.com/office/2006/metadata/properties" xmlns:ns2="822eb48b-4086-4975-a416-616e3b543b70" targetNamespace="http://schemas.microsoft.com/office/2006/metadata/properties" ma:root="true" ma:fieldsID="3b053c320a80724c34dc6ff8ff152b76" ns2:_="">
    <xsd:import namespace="822eb48b-4086-4975-a416-616e3b543b70"/>
    <xsd:element name="properties">
      <xsd:complexType>
        <xsd:sequence>
          <xsd:element name="documentManagement">
            <xsd:complexType>
              <xsd:all>
                <xsd:element ref="ns2:IR_Requester" minOccurs="0"/>
                <xsd:element ref="ns2:IR_Responder" minOccurs="0"/>
                <xsd:element ref="ns2:IR_Writer" minOccurs="0"/>
                <xsd:element ref="ns2:IR_Owner" minOccurs="0"/>
                <xsd:element ref="ns2:IR_Context" minOccurs="0"/>
                <xsd:element ref="ns2:IR_Subtopic" minOccurs="0"/>
                <xsd:element ref="ns2:IR_Witness" minOccurs="0"/>
                <xsd:element ref="ns2:IR_Status" minOccurs="0"/>
                <xsd:element ref="ns2:IR_Received_Date" minOccurs="0"/>
                <xsd:element ref="ns2:IR_Filing_Date" minOccurs="0"/>
                <xsd:element ref="ns2:IR_Review_Sort" minOccurs="0"/>
                <xsd:element ref="ns2:IR_Description_Fiel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22eb48b-4086-4975-a416-616e3b543b70" elementFormDefault="qualified">
    <xsd:import namespace="http://schemas.microsoft.com/office/2006/documentManagement/types"/>
    <xsd:element name="IR_Requester" ma:index="2" nillable="true" ma:displayName="IR_Requester" ma:description="Indicate the Organization that requested the IR when uploading documents or attachments." ma:list="{464fe624-c507-4086-8888-e519c66fb475}" ma:internalName="IR_Requester" ma:readOnly="false" ma:showField="Title">
      <xsd:simpleType>
        <xsd:restriction base="dms:Lookup"/>
      </xsd:simpleType>
    </xsd:element>
    <xsd:element name="IR_Responder" ma:index="3" nillable="true" ma:displayName="IR_Responder" ma:description="Filled in automatically." ma:list="{464fe624-c507-4086-8888-e519c66fb475}" ma:internalName="IR_Responder" ma:readOnly="false" ma:showField="Title">
      <xsd:simpleType>
        <xsd:restriction base="dms:Lookup"/>
      </xsd:simpleType>
    </xsd:element>
    <xsd:element name="IR_Writer" ma:index="4" nillable="true" ma:displayName="IR_Writer" ma:description="Indicate the IR Writer when uploading documents or attachments." ma:list="UserInfo" ma:internalName="IR_Writ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Owner" ma:index="5" nillable="true" ma:displayName="IR_Owner" ma:description="Indicate the IR owner when uploading documents or attachments." ma:list="UserInfo" ma:internalName="IR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Context" ma:index="6" nillable="true" ma:displayName="IR_Topic" ma:description="Owner to specify the IR topic." ma:list="{611c999e-c140-417a-870a-60967b95bee9}" ma:internalName="IR_Context" ma:readOnly="false" ma:showField="Title">
      <xsd:simpleType>
        <xsd:restriction base="dms:Lookup"/>
      </xsd:simpleType>
    </xsd:element>
    <xsd:element name="IR_Subtopic" ma:index="7" nillable="true" ma:displayName="IR_Subtopic" ma:description="Owner to specify the IR subtopic." ma:list="{91b8423b-b1bf-46c1-8e52-5d6718047fdd}" ma:internalName="IR_Subtopic" ma:readOnly="false" ma:showField="Title">
      <xsd:simpleType>
        <xsd:restriction base="dms:Lookup"/>
      </xsd:simpleType>
    </xsd:element>
    <xsd:element name="IR_Witness" ma:index="8" nillable="true" ma:displayName="IR_Reviewers" ma:list="UserInfo" ma:internalName="IR_Witnes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Status" ma:index="9" nillable="true" ma:displayName="IR_Status" ma:description="Filled in automatically.  Default status is 02a Writers - Write." ma:list="{90463e44-9153-443e-9356-798682429b83}" ma:internalName="IR_Status" ma:readOnly="false" ma:showField="Title">
      <xsd:simpleType>
        <xsd:restriction base="dms:Lookup"/>
      </xsd:simpleType>
    </xsd:element>
    <xsd:element name="IR_Received_Date" ma:index="10" nillable="true" ma:displayName="IR_Received_Date" ma:default="2012-06-11T14:00:00Z" ma:description="Filled in automatically." ma:format="DateOnly" ma:internalName="IR_Received_Date">
      <xsd:simpleType>
        <xsd:restriction base="dms:DateTime"/>
      </xsd:simpleType>
    </xsd:element>
    <xsd:element name="IR_Filing_Date" ma:index="11" nillable="true" ma:displayName="IR_Filing_Date" ma:default="2012-06-25T14:00:00Z" ma:description="Filled in automatically." ma:format="DateOnly" ma:internalName="IR_Filing_Date">
      <xsd:simpleType>
        <xsd:restriction base="dms:DateTime"/>
      </xsd:simpleType>
    </xsd:element>
    <xsd:element name="IR_Review_Sort" ma:index="12" nillable="true" ma:displayName="IR_Review_Sorting" ma:description="Completed by Regulatory." ma:format="Dropdown" ma:internalName="IR_Review_Sort">
      <xsd:simpleType>
        <xsd:restriction base="dms:Choice">
          <xsd:enumeration value="completed by RA"/>
          <xsd:enumeration value="Avon IR 001-025"/>
          <xsd:enumeration value="Avon IR 026-050"/>
          <xsd:enumeration value="Avon IR 051-075"/>
          <xsd:enumeration value="Avon IR 076-100"/>
          <xsd:enumeration value="Booth IR 001-025"/>
          <xsd:enumeration value="Bowater IR 001-025"/>
          <xsd:enumeration value="Bowater IR 026-050"/>
          <xsd:enumeration value="CA IR 001-025"/>
          <xsd:enumeration value="CA IR 026-050"/>
          <xsd:enumeration value="CA IR 051-075"/>
          <xsd:enumeration value="CA IR 076-100"/>
          <xsd:enumeration value="Eckler IR 001-025"/>
          <xsd:enumeration value="HRM IR 001-025"/>
          <xsd:enumeration value="HRM IR 026-050"/>
          <xsd:enumeration value="Larkin IR 001-025"/>
          <xsd:enumeration value="Liberal IR 001-025"/>
          <xsd:enumeration value="Liberty IR 001-025"/>
          <xsd:enumeration value="Liberty IR 026-050"/>
          <xsd:enumeration value="Liberty IR 051-075"/>
          <xsd:enumeration value="Liberty IR 076-100"/>
          <xsd:enumeration value="Multeese IR 001-025"/>
          <xsd:enumeration value="Multeese IR 026-050"/>
          <xsd:enumeration value="Multeese IR 051-075"/>
          <xsd:enumeration value="MEU IR 001-025"/>
          <xsd:enumeration value="MEU IR 026-050"/>
          <xsd:enumeration value="NSDOE IR 001-025"/>
          <xsd:enumeration value="NSE IR 001-025"/>
          <xsd:enumeration value="NSUARB IR 001-025"/>
          <xsd:enumeration value="NSUARB IR 026-050"/>
          <xsd:enumeration value="PC IR 001-025"/>
          <xsd:enumeration value="SBA IR 001-025"/>
          <xsd:enumeration value="SBA IR 026-050"/>
          <xsd:enumeration value="SBA IR 051-075"/>
          <xsd:enumeration value="Synapse IR 001-025"/>
          <xsd:enumeration value="Test IR 001-025"/>
        </xsd:restriction>
      </xsd:simpleType>
    </xsd:element>
    <xsd:element name="IR_Description_Field" ma:index="13" nillable="true" ma:displayName="IR_Description" ma:description="Regulatory to provide a description of each IR" ma:internalName="IR_Description_Field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E84095A5-F605-425D-8C7D-027283DC8A2F}"/>
</file>

<file path=customXml/itemProps2.xml><?xml version="1.0" encoding="utf-8"?>
<ds:datastoreItem xmlns:ds="http://schemas.openxmlformats.org/officeDocument/2006/customXml" ds:itemID="{263ED1C8-7044-4A50-907E-82908A20EE0E}"/>
</file>

<file path=customXml/itemProps3.xml><?xml version="1.0" encoding="utf-8"?>
<ds:datastoreItem xmlns:ds="http://schemas.openxmlformats.org/officeDocument/2006/customXml" ds:itemID="{56C77641-C4A5-415F-BD1D-C5A60466C205}"/>
</file>

<file path=customXml/itemProps4.xml><?xml version="1.0" encoding="utf-8"?>
<ds:datastoreItem xmlns:ds="http://schemas.openxmlformats.org/officeDocument/2006/customXml" ds:itemID="{51005BB9-45D7-480D-ABDE-E626A2AAEF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Proof of Revenue</vt:lpstr>
      <vt:lpstr>PR_current</vt:lpstr>
      <vt:lpstr>PR_proposed</vt:lpstr>
      <vt:lpstr>PR_variance</vt:lpstr>
      <vt:lpstr>'Proof of Revenue'!Print_Area</vt:lpstr>
      <vt:lpstr>'Proof of Revenue'!Print_Titles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POWER, LISA</dc:creator>
  <cp:lastModifiedBy>TODD, MELISSA</cp:lastModifiedBy>
  <cp:lastPrinted>2012-06-24T13:43:17Z</cp:lastPrinted>
  <dcterms:created xsi:type="dcterms:W3CDTF">2012-04-19T19:17:00Z</dcterms:created>
  <dcterms:modified xsi:type="dcterms:W3CDTF">2012-06-24T13:43:22Z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0x01010057B90F1B5607C74BB9C830BB25E50669</vt:lpwstr>
  </property>
  <property fmtid="{D5CDD505-2E9C-101B-9397-08002B2CF9AE}" pid="3" name="WorkflowCreationPath">
    <vt:lpwstr>ccae7124-5fa8-4cd4-971b-8551cd07147b,2;ccae7124-5fa8-4cd4-971b-8551cd07147b,2;</vt:lpwstr>
  </property>
  <property fmtid="{D5CDD505-2E9C-101B-9397-08002B2CF9AE}" pid="4" name="MetadataSecurityLog">
    <vt:lpwstr>&lt;Log Date="-8588610233761622261" Reason="ItemUpdated" Error=""&gt;&lt;Rule Message="" Name="Admin" /&gt;&lt;/Log&gt;</vt:lpwstr>
  </property>
  <property fmtid="{D5CDD505-2E9C-101B-9397-08002B2CF9AE}" pid="5" name="Order">
    <vt:r8>86800</vt:r8>
  </property>
</Properties>
</file>