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8190"/>
  </bookViews>
  <sheets>
    <sheet name="Liberty IR-152 Att2 P.1" sheetId="1" r:id="rId1"/>
    <sheet name="Liberty IR-152 Att2 P.2-3" sheetId="2" r:id="rId2"/>
  </sheets>
  <definedNames>
    <definedName name="LA_FORM">#REF!</definedName>
    <definedName name="_xlnm.Print_Area" localSheetId="0">'Liberty IR-152 Att2 P.1'!$A$1:$G$52</definedName>
    <definedName name="_xlnm.Print_Area" localSheetId="1">'Liberty IR-152 Att2 P.2-3'!$A$1:$L$73</definedName>
    <definedName name="_xlnm.Print_Titles" localSheetId="1">'Liberty IR-152 Att2 P.2-3'!$1:$3</definedName>
  </definedNames>
  <calcPr calcId="144525" iterateCount="1" calcOnSave="0"/>
</workbook>
</file>

<file path=xl/calcChain.xml><?xml version="1.0" encoding="utf-8"?>
<calcChain xmlns="http://schemas.openxmlformats.org/spreadsheetml/2006/main">
  <c r="E47" i="1" l="1"/>
  <c r="E29" i="1"/>
  <c r="E13" i="1"/>
  <c r="F48" i="1"/>
  <c r="E46" i="1"/>
  <c r="D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E27" i="1" l="1"/>
  <c r="F27" i="1" s="1"/>
  <c r="C72" i="2"/>
  <c r="C28" i="2" s="1"/>
  <c r="C71" i="2"/>
  <c r="C27" i="2" s="1"/>
  <c r="C70" i="2"/>
  <c r="C26" i="2" s="1"/>
  <c r="C69" i="2"/>
  <c r="C25" i="2" s="1"/>
  <c r="C68" i="2"/>
  <c r="C24" i="2" s="1"/>
  <c r="C67" i="2"/>
  <c r="C23" i="2" s="1"/>
  <c r="C66" i="2"/>
  <c r="C22" i="2" s="1"/>
  <c r="C63" i="2"/>
  <c r="C19" i="2" s="1"/>
  <c r="C62" i="2"/>
  <c r="C18" i="2" s="1"/>
  <c r="C61" i="2"/>
  <c r="C17" i="2" s="1"/>
  <c r="C60" i="2"/>
  <c r="C16" i="2" s="1"/>
  <c r="C59" i="2"/>
  <c r="C15" i="2" s="1"/>
  <c r="C43" i="2"/>
  <c r="C52" i="2" s="1"/>
  <c r="J20" i="2" l="1"/>
  <c r="G72" i="2"/>
  <c r="G28" i="2" s="1"/>
  <c r="F72" i="2"/>
  <c r="F28" i="2" s="1"/>
  <c r="E72" i="2"/>
  <c r="E28" i="2" s="1"/>
  <c r="D72" i="2"/>
  <c r="D28" i="2" s="1"/>
  <c r="G71" i="2"/>
  <c r="G27" i="2" s="1"/>
  <c r="F71" i="2"/>
  <c r="F27" i="2" s="1"/>
  <c r="E71" i="2"/>
  <c r="E27" i="2" s="1"/>
  <c r="D71" i="2"/>
  <c r="D27" i="2" s="1"/>
  <c r="G70" i="2"/>
  <c r="G26" i="2" s="1"/>
  <c r="F70" i="2"/>
  <c r="F26" i="2" s="1"/>
  <c r="E70" i="2"/>
  <c r="E26" i="2" s="1"/>
  <c r="D70" i="2"/>
  <c r="D26" i="2" s="1"/>
  <c r="G69" i="2"/>
  <c r="G25" i="2" s="1"/>
  <c r="F69" i="2"/>
  <c r="F25" i="2" s="1"/>
  <c r="E69" i="2"/>
  <c r="E25" i="2" s="1"/>
  <c r="D69" i="2"/>
  <c r="D25" i="2" s="1"/>
  <c r="G68" i="2"/>
  <c r="G24" i="2" s="1"/>
  <c r="F68" i="2"/>
  <c r="F24" i="2" s="1"/>
  <c r="E68" i="2"/>
  <c r="E24" i="2" s="1"/>
  <c r="D68" i="2"/>
  <c r="D24" i="2" s="1"/>
  <c r="G67" i="2"/>
  <c r="G23" i="2" s="1"/>
  <c r="F67" i="2"/>
  <c r="F23" i="2" s="1"/>
  <c r="E67" i="2"/>
  <c r="E23" i="2" s="1"/>
  <c r="D67" i="2"/>
  <c r="D23" i="2" s="1"/>
  <c r="G66" i="2"/>
  <c r="G22" i="2" s="1"/>
  <c r="F66" i="2"/>
  <c r="F22" i="2" s="1"/>
  <c r="E66" i="2"/>
  <c r="E22" i="2" s="1"/>
  <c r="D66" i="2"/>
  <c r="D22" i="2" s="1"/>
  <c r="G63" i="2"/>
  <c r="G19" i="2" s="1"/>
  <c r="F63" i="2"/>
  <c r="F19" i="2" s="1"/>
  <c r="E63" i="2"/>
  <c r="E19" i="2" s="1"/>
  <c r="D63" i="2"/>
  <c r="D19" i="2" s="1"/>
  <c r="G62" i="2"/>
  <c r="G18" i="2" s="1"/>
  <c r="F62" i="2"/>
  <c r="F18" i="2" s="1"/>
  <c r="E62" i="2"/>
  <c r="E18" i="2" s="1"/>
  <c r="D62" i="2"/>
  <c r="D18" i="2" s="1"/>
  <c r="G61" i="2"/>
  <c r="G17" i="2" s="1"/>
  <c r="F61" i="2"/>
  <c r="F17" i="2" s="1"/>
  <c r="E61" i="2"/>
  <c r="E17" i="2" s="1"/>
  <c r="D61" i="2"/>
  <c r="D17" i="2" s="1"/>
  <c r="G60" i="2"/>
  <c r="G16" i="2" s="1"/>
  <c r="F60" i="2"/>
  <c r="F16" i="2" s="1"/>
  <c r="E60" i="2"/>
  <c r="E16" i="2" s="1"/>
  <c r="D60" i="2"/>
  <c r="D16" i="2" s="1"/>
  <c r="G59" i="2"/>
  <c r="F59" i="2"/>
  <c r="E59" i="2"/>
  <c r="D59" i="2"/>
  <c r="D15" i="2" s="1"/>
  <c r="H72" i="2"/>
  <c r="H28" i="2" s="1"/>
  <c r="H71" i="2"/>
  <c r="H27" i="2" s="1"/>
  <c r="H70" i="2"/>
  <c r="H26" i="2" s="1"/>
  <c r="H69" i="2"/>
  <c r="H25" i="2" s="1"/>
  <c r="H68" i="2"/>
  <c r="H24" i="2" s="1"/>
  <c r="H67" i="2"/>
  <c r="H23" i="2" s="1"/>
  <c r="H66" i="2"/>
  <c r="H22" i="2" s="1"/>
  <c r="H63" i="2"/>
  <c r="H19" i="2" s="1"/>
  <c r="H62" i="2"/>
  <c r="H18" i="2" s="1"/>
  <c r="H61" i="2"/>
  <c r="H17" i="2" s="1"/>
  <c r="H60" i="2"/>
  <c r="H16" i="2" s="1"/>
  <c r="H59" i="2"/>
  <c r="H15" i="2" s="1"/>
  <c r="G64" i="2"/>
  <c r="G73" i="2" s="1"/>
  <c r="F64" i="2"/>
  <c r="F73" i="2" s="1"/>
  <c r="E64" i="2"/>
  <c r="E73" i="2" s="1"/>
  <c r="H43" i="2"/>
  <c r="H52" i="2" s="1"/>
  <c r="G43" i="2"/>
  <c r="G52" i="2" s="1"/>
  <c r="F43" i="2"/>
  <c r="F52" i="2" s="1"/>
  <c r="E43" i="2"/>
  <c r="E52" i="2" s="1"/>
  <c r="D43" i="2"/>
  <c r="D52" i="2" s="1"/>
  <c r="E20" i="2" l="1"/>
  <c r="E29" i="2" s="1"/>
  <c r="E15" i="2"/>
  <c r="G20" i="2"/>
  <c r="G29" i="2" s="1"/>
  <c r="G15" i="2"/>
  <c r="F20" i="2"/>
  <c r="F29" i="2" s="1"/>
  <c r="F15" i="2"/>
  <c r="H20" i="2"/>
  <c r="H29" i="2" s="1"/>
  <c r="C20" i="2"/>
  <c r="C29" i="2" s="1"/>
  <c r="H64" i="2"/>
  <c r="H73" i="2" s="1"/>
  <c r="I17" i="2"/>
  <c r="K17" i="2" s="1"/>
  <c r="L17" i="2" s="1"/>
  <c r="I19" i="2"/>
  <c r="K19" i="2" s="1"/>
  <c r="L19" i="2" s="1"/>
  <c r="I23" i="2"/>
  <c r="I25" i="2"/>
  <c r="I27" i="2"/>
  <c r="I16" i="2"/>
  <c r="K16" i="2" s="1"/>
  <c r="L16" i="2" s="1"/>
  <c r="I18" i="2"/>
  <c r="K18" i="2" s="1"/>
  <c r="L18" i="2" s="1"/>
  <c r="I22" i="2"/>
  <c r="I24" i="2"/>
  <c r="I26" i="2"/>
  <c r="I28" i="2"/>
  <c r="D20" i="2"/>
  <c r="D29" i="2" s="1"/>
  <c r="C64" i="2"/>
  <c r="C73" i="2" s="1"/>
  <c r="D64" i="2"/>
  <c r="D73" i="2" s="1"/>
  <c r="E12" i="1"/>
  <c r="F12" i="1" s="1"/>
  <c r="E11" i="1"/>
  <c r="E10" i="1"/>
  <c r="E9" i="1"/>
  <c r="E8" i="1"/>
  <c r="E7" i="1"/>
  <c r="E22" i="1" l="1"/>
  <c r="F22" i="1" s="1"/>
  <c r="F7" i="1"/>
  <c r="E24" i="1"/>
  <c r="F24" i="1" s="1"/>
  <c r="F9" i="1"/>
  <c r="E26" i="1"/>
  <c r="F26" i="1" s="1"/>
  <c r="F11" i="1"/>
  <c r="E23" i="1"/>
  <c r="F23" i="1" s="1"/>
  <c r="F8" i="1"/>
  <c r="E25" i="1"/>
  <c r="F25" i="1" s="1"/>
  <c r="F10" i="1"/>
  <c r="I15" i="2"/>
  <c r="K15" i="2" s="1"/>
  <c r="L15" i="2" s="1"/>
  <c r="F13" i="1" l="1"/>
  <c r="F15" i="1" s="1"/>
  <c r="I20" i="2"/>
  <c r="I29" i="2" s="1"/>
  <c r="K20" i="2" l="1"/>
  <c r="L20" i="2" s="1"/>
  <c r="J24" i="2" l="1"/>
  <c r="J26" i="2"/>
  <c r="K26" i="2" s="1"/>
  <c r="L26" i="2" s="1"/>
  <c r="J25" i="2"/>
  <c r="K25" i="2" s="1"/>
  <c r="L25" i="2" s="1"/>
  <c r="J28" i="2"/>
  <c r="K28" i="2" s="1"/>
  <c r="L28" i="2" s="1"/>
  <c r="J27" i="2"/>
  <c r="K27" i="2" s="1"/>
  <c r="L27" i="2" s="1"/>
  <c r="J22" i="2"/>
  <c r="K22" i="2" s="1"/>
  <c r="J23" i="2"/>
  <c r="K23" i="2" s="1"/>
  <c r="L23" i="2" s="1"/>
  <c r="J29" i="2" l="1"/>
  <c r="K24" i="2"/>
  <c r="L24" i="2" s="1"/>
  <c r="L22" i="2"/>
  <c r="K29" i="2"/>
  <c r="L29" i="2" s="1"/>
  <c r="C28" i="1" l="1"/>
  <c r="C46" i="1" s="1"/>
  <c r="F28" i="1"/>
  <c r="F29" i="1" l="1"/>
  <c r="F46" i="1"/>
  <c r="F47" i="1" l="1"/>
  <c r="F31" i="1"/>
  <c r="F49" i="1" s="1"/>
</calcChain>
</file>

<file path=xl/sharedStrings.xml><?xml version="1.0" encoding="utf-8"?>
<sst xmlns="http://schemas.openxmlformats.org/spreadsheetml/2006/main" count="91" uniqueCount="45">
  <si>
    <t>Storm Adjustment</t>
  </si>
  <si>
    <t>Total</t>
  </si>
  <si>
    <t>Year</t>
  </si>
  <si>
    <t>Actual / Estimated Storm Exp.</t>
  </si>
  <si>
    <t>Escalation</t>
  </si>
  <si>
    <t>Average Expense, 2010 Dollars</t>
  </si>
  <si>
    <t>CPI</t>
  </si>
  <si>
    <t>Original Filing</t>
  </si>
  <si>
    <t>2010</t>
  </si>
  <si>
    <t>Jan</t>
  </si>
  <si>
    <t>Feb</t>
  </si>
  <si>
    <t>Mar</t>
  </si>
  <si>
    <t>Apr</t>
  </si>
  <si>
    <t>May</t>
  </si>
  <si>
    <t>Jan-May Totals</t>
  </si>
  <si>
    <t>Jun</t>
  </si>
  <si>
    <t>Jul</t>
  </si>
  <si>
    <t>Aug</t>
  </si>
  <si>
    <t>Sep</t>
  </si>
  <si>
    <t>Oct</t>
  </si>
  <si>
    <t>Nov</t>
  </si>
  <si>
    <t>Dec</t>
  </si>
  <si>
    <t>Escalation Factor</t>
  </si>
  <si>
    <t>2005-2010 Average</t>
  </si>
  <si>
    <t>2011</t>
  </si>
  <si>
    <r>
      <t>2011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</si>
  <si>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Average Expense, 2011 Dollars</t>
  </si>
  <si>
    <r>
      <t>Updated with Actual Costs</t>
    </r>
    <r>
      <rPr>
        <b/>
        <vertAlign val="superscript"/>
        <sz val="14"/>
        <rFont val="Arial"/>
        <family val="2"/>
      </rPr>
      <t>1</t>
    </r>
  </si>
  <si>
    <t>Variance to Original Filing</t>
  </si>
  <si>
    <r>
      <t>1</t>
    </r>
    <r>
      <rPr>
        <sz val="10"/>
        <rFont val="Arial"/>
        <family val="2"/>
      </rPr>
      <t>January, 2005-May 2011 are actual costs, June 2011-December 2011 are estimates</t>
    </r>
  </si>
  <si>
    <t>Average Expense</t>
  </si>
  <si>
    <t>2010 Dollars</t>
  </si>
  <si>
    <t>2011 Dollars</t>
  </si>
  <si>
    <t>Actual Storm Costs</t>
  </si>
  <si>
    <r>
      <t>1</t>
    </r>
    <r>
      <rPr>
        <sz val="11"/>
        <color theme="1"/>
        <rFont val="Calibri"/>
        <family val="2"/>
        <scheme val="minor"/>
      </rPr>
      <t>June-December 2011 was estimated based on the average of the previous six years; the YTD amounts are trending 13% higher than the inflation-adjusted previous six year average, so this factor was applied to each of the average months.</t>
    </r>
  </si>
  <si>
    <t>Nova Scotia Power Storm Costs</t>
  </si>
  <si>
    <t>Escalated to 2011 Dollars</t>
  </si>
  <si>
    <t>January 2005 - May 2011 Costs Are Actual, June 2011 - December 2011 Costs Are Estimated</t>
  </si>
  <si>
    <t>Cost</t>
  </si>
  <si>
    <t>%</t>
  </si>
  <si>
    <t>2011 YTD Variance vs
2005-2010 Average</t>
  </si>
  <si>
    <t>The first five months of 2011 have had more storm activity than the average of the previous six years resulting in 13%, or $314,053 higher costs.</t>
  </si>
  <si>
    <t>Storm Costs (2011 Dollars)</t>
  </si>
  <si>
    <t>Storm Costs (2010 Dollars)</t>
  </si>
  <si>
    <t>Average Expense (2012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</si>
</sst>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\-yy;@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7" fontId="5" fillId="2" borderId="0">
      <alignment horizontal="right"/>
    </xf>
    <xf numFmtId="0" fontId="6" fillId="2" borderId="0">
      <alignment horizontal="right"/>
    </xf>
    <xf numFmtId="0" fontId="7" fillId="2" borderId="5"/>
    <xf numFmtId="0" fontId="7" fillId="0" borderId="0" applyBorder="0">
      <alignment horizontal="centerContinuous"/>
    </xf>
    <xf numFmtId="0" fontId="8" fillId="0" borderId="0" applyBorder="0">
      <alignment horizontal="centerContinuous"/>
    </xf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4" fillId="0" borderId="0" xfId="0" applyFont="1"/>
    <xf numFmtId="164" fontId="4" fillId="0" borderId="1" xfId="1" applyNumberFormat="1" applyFont="1" applyBorder="1" applyAlignment="1">
      <alignment horizontal="left" wrapText="1"/>
    </xf>
    <xf numFmtId="0" fontId="0" fillId="0" borderId="1" xfId="0" applyBorder="1"/>
    <xf numFmtId="165" fontId="0" fillId="0" borderId="0" xfId="2" applyNumberFormat="1" applyFont="1"/>
    <xf numFmtId="0" fontId="4" fillId="0" borderId="1" xfId="0" applyFont="1" applyBorder="1"/>
    <xf numFmtId="165" fontId="0" fillId="0" borderId="1" xfId="2" applyNumberFormat="1" applyFont="1" applyBorder="1"/>
    <xf numFmtId="165" fontId="0" fillId="0" borderId="0" xfId="2" applyNumberFormat="1" applyFon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4" fillId="0" borderId="3" xfId="0" applyFont="1" applyBorder="1" applyAlignment="1">
      <alignment horizontal="right"/>
    </xf>
    <xf numFmtId="165" fontId="4" fillId="0" borderId="4" xfId="0" applyNumberFormat="1" applyFont="1" applyBorder="1"/>
    <xf numFmtId="49" fontId="2" fillId="0" borderId="0" xfId="0" applyNumberFormat="1" applyFont="1" applyAlignment="1">
      <alignment horizontal="left" indent="2"/>
    </xf>
    <xf numFmtId="49" fontId="0" fillId="0" borderId="1" xfId="0" applyNumberFormat="1" applyFont="1" applyBorder="1" applyAlignment="1">
      <alignment horizontal="left" indent="2"/>
    </xf>
    <xf numFmtId="0" fontId="11" fillId="0" borderId="0" xfId="9" applyFont="1"/>
    <xf numFmtId="0" fontId="10" fillId="0" borderId="0" xfId="9"/>
    <xf numFmtId="37" fontId="10" fillId="0" borderId="0" xfId="9" applyNumberFormat="1"/>
    <xf numFmtId="37" fontId="10" fillId="0" borderId="1" xfId="9" applyNumberFormat="1" applyBorder="1"/>
    <xf numFmtId="167" fontId="11" fillId="0" borderId="0" xfId="9" applyNumberFormat="1" applyFont="1"/>
    <xf numFmtId="37" fontId="11" fillId="0" borderId="0" xfId="9" applyNumberFormat="1" applyFont="1"/>
    <xf numFmtId="164" fontId="10" fillId="0" borderId="0" xfId="1" applyNumberFormat="1" applyFont="1"/>
    <xf numFmtId="164" fontId="10" fillId="0" borderId="0" xfId="9" applyNumberFormat="1"/>
    <xf numFmtId="164" fontId="10" fillId="0" borderId="1" xfId="1" applyNumberFormat="1" applyFont="1" applyBorder="1"/>
    <xf numFmtId="164" fontId="10" fillId="0" borderId="0" xfId="1" applyNumberFormat="1" applyFont="1" applyBorder="1"/>
    <xf numFmtId="37" fontId="10" fillId="0" borderId="0" xfId="9" applyNumberFormat="1" applyBorder="1"/>
    <xf numFmtId="166" fontId="0" fillId="0" borderId="1" xfId="0" applyNumberFormat="1" applyBorder="1"/>
    <xf numFmtId="44" fontId="0" fillId="0" borderId="0" xfId="0" applyNumberFormat="1"/>
    <xf numFmtId="164" fontId="4" fillId="0" borderId="1" xfId="1" applyNumberFormat="1" applyFont="1" applyFill="1" applyBorder="1" applyAlignment="1">
      <alignment horizontal="center" wrapText="1"/>
    </xf>
    <xf numFmtId="37" fontId="0" fillId="0" borderId="1" xfId="0" applyNumberFormat="1" applyBorder="1"/>
    <xf numFmtId="164" fontId="0" fillId="0" borderId="0" xfId="1" applyNumberFormat="1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164" fontId="0" fillId="0" borderId="2" xfId="1" applyNumberFormat="1" applyFont="1" applyBorder="1"/>
    <xf numFmtId="0" fontId="0" fillId="0" borderId="3" xfId="0" applyBorder="1"/>
    <xf numFmtId="0" fontId="9" fillId="0" borderId="0" xfId="0" applyFont="1"/>
    <xf numFmtId="166" fontId="0" fillId="0" borderId="0" xfId="8" applyNumberFormat="1" applyFont="1"/>
    <xf numFmtId="166" fontId="0" fillId="0" borderId="1" xfId="8" applyNumberFormat="1" applyFont="1" applyBorder="1"/>
    <xf numFmtId="0" fontId="15" fillId="0" borderId="0" xfId="9" applyFont="1"/>
    <xf numFmtId="0" fontId="16" fillId="0" borderId="0" xfId="9" applyFont="1"/>
    <xf numFmtId="37" fontId="17" fillId="0" borderId="0" xfId="9" applyNumberFormat="1" applyFont="1"/>
    <xf numFmtId="0" fontId="17" fillId="0" borderId="0" xfId="9" applyFont="1"/>
    <xf numFmtId="0" fontId="11" fillId="0" borderId="6" xfId="9" applyFont="1" applyBorder="1"/>
    <xf numFmtId="0" fontId="11" fillId="0" borderId="7" xfId="9" applyFont="1" applyBorder="1" applyAlignment="1">
      <alignment horizontal="center"/>
    </xf>
    <xf numFmtId="0" fontId="11" fillId="0" borderId="8" xfId="9" applyFont="1" applyBorder="1" applyAlignment="1">
      <alignment horizontal="center"/>
    </xf>
    <xf numFmtId="164" fontId="10" fillId="0" borderId="10" xfId="1" applyNumberFormat="1" applyFont="1" applyBorder="1"/>
    <xf numFmtId="164" fontId="10" fillId="0" borderId="12" xfId="1" applyNumberFormat="1" applyFont="1" applyBorder="1"/>
    <xf numFmtId="167" fontId="11" fillId="0" borderId="9" xfId="9" applyNumberFormat="1" applyFont="1" applyBorder="1"/>
    <xf numFmtId="164" fontId="11" fillId="0" borderId="0" xfId="1" applyNumberFormat="1" applyFont="1" applyBorder="1"/>
    <xf numFmtId="164" fontId="11" fillId="0" borderId="10" xfId="1" applyNumberFormat="1" applyFont="1" applyBorder="1"/>
    <xf numFmtId="167" fontId="11" fillId="0" borderId="13" xfId="9" applyNumberFormat="1" applyFont="1" applyBorder="1"/>
    <xf numFmtId="164" fontId="11" fillId="0" borderId="14" xfId="1" applyNumberFormat="1" applyFont="1" applyBorder="1"/>
    <xf numFmtId="164" fontId="11" fillId="0" borderId="15" xfId="1" applyNumberFormat="1" applyFont="1" applyBorder="1"/>
    <xf numFmtId="164" fontId="11" fillId="0" borderId="0" xfId="9" applyNumberFormat="1" applyFont="1" applyBorder="1"/>
    <xf numFmtId="164" fontId="11" fillId="0" borderId="10" xfId="9" applyNumberFormat="1" applyFont="1" applyBorder="1"/>
    <xf numFmtId="164" fontId="11" fillId="0" borderId="14" xfId="9" applyNumberFormat="1" applyFont="1" applyBorder="1"/>
    <xf numFmtId="164" fontId="11" fillId="0" borderId="15" xfId="9" applyNumberFormat="1" applyFont="1" applyBorder="1"/>
    <xf numFmtId="49" fontId="11" fillId="0" borderId="7" xfId="9" applyNumberFormat="1" applyFont="1" applyBorder="1" applyAlignment="1">
      <alignment horizontal="center"/>
    </xf>
    <xf numFmtId="49" fontId="11" fillId="0" borderId="7" xfId="9" applyNumberFormat="1" applyFont="1" applyBorder="1" applyAlignment="1">
      <alignment horizontal="center" wrapText="1"/>
    </xf>
    <xf numFmtId="9" fontId="10" fillId="0" borderId="10" xfId="8" applyFont="1" applyBorder="1"/>
    <xf numFmtId="9" fontId="10" fillId="0" borderId="12" xfId="8" applyFont="1" applyBorder="1"/>
    <xf numFmtId="164" fontId="10" fillId="0" borderId="0" xfId="9" applyNumberFormat="1" applyBorder="1"/>
    <xf numFmtId="37" fontId="11" fillId="0" borderId="0" xfId="9" applyNumberFormat="1" applyFont="1" applyBorder="1"/>
    <xf numFmtId="9" fontId="11" fillId="0" borderId="10" xfId="8" applyFont="1" applyBorder="1"/>
    <xf numFmtId="164" fontId="10" fillId="0" borderId="14" xfId="9" applyNumberFormat="1" applyBorder="1"/>
    <xf numFmtId="37" fontId="11" fillId="0" borderId="14" xfId="9" applyNumberFormat="1" applyFont="1" applyBorder="1"/>
    <xf numFmtId="9" fontId="10" fillId="0" borderId="15" xfId="8" applyFont="1" applyBorder="1"/>
    <xf numFmtId="49" fontId="11" fillId="0" borderId="16" xfId="9" applyNumberFormat="1" applyFont="1" applyBorder="1" applyAlignment="1">
      <alignment horizontal="center"/>
    </xf>
    <xf numFmtId="164" fontId="10" fillId="0" borderId="5" xfId="1" applyNumberFormat="1" applyFont="1" applyBorder="1"/>
    <xf numFmtId="164" fontId="10" fillId="0" borderId="17" xfId="1" applyNumberFormat="1" applyFont="1" applyBorder="1"/>
    <xf numFmtId="164" fontId="10" fillId="0" borderId="5" xfId="9" applyNumberFormat="1" applyBorder="1"/>
    <xf numFmtId="164" fontId="10" fillId="0" borderId="18" xfId="9" applyNumberFormat="1" applyBorder="1"/>
    <xf numFmtId="37" fontId="10" fillId="0" borderId="5" xfId="9" applyNumberFormat="1" applyBorder="1"/>
    <xf numFmtId="37" fontId="10" fillId="0" borderId="17" xfId="9" applyNumberFormat="1" applyBorder="1"/>
    <xf numFmtId="37" fontId="11" fillId="0" borderId="5" xfId="9" applyNumberFormat="1" applyFont="1" applyBorder="1"/>
    <xf numFmtId="37" fontId="11" fillId="0" borderId="18" xfId="9" applyNumberFormat="1" applyFont="1" applyBorder="1"/>
    <xf numFmtId="166" fontId="10" fillId="0" borderId="20" xfId="8" applyNumberFormat="1" applyFont="1" applyBorder="1" applyAlignment="1">
      <alignment horizontal="center"/>
    </xf>
    <xf numFmtId="166" fontId="10" fillId="0" borderId="21" xfId="8" applyNumberFormat="1" applyFont="1" applyBorder="1" applyAlignment="1">
      <alignment horizontal="center"/>
    </xf>
    <xf numFmtId="166" fontId="10" fillId="0" borderId="20" xfId="9" applyNumberFormat="1" applyBorder="1" applyAlignment="1">
      <alignment horizontal="center"/>
    </xf>
    <xf numFmtId="166" fontId="10" fillId="0" borderId="22" xfId="9" applyNumberFormat="1" applyBorder="1" applyAlignment="1">
      <alignment horizontal="center"/>
    </xf>
    <xf numFmtId="0" fontId="10" fillId="0" borderId="20" xfId="9" applyBorder="1"/>
    <xf numFmtId="0" fontId="10" fillId="0" borderId="21" xfId="9" applyBorder="1"/>
    <xf numFmtId="167" fontId="10" fillId="0" borderId="9" xfId="9" applyNumberFormat="1" applyBorder="1" applyAlignment="1">
      <alignment horizontal="left" indent="2"/>
    </xf>
    <xf numFmtId="167" fontId="10" fillId="0" borderId="11" xfId="9" applyNumberFormat="1" applyBorder="1" applyAlignment="1">
      <alignment horizontal="left" indent="2"/>
    </xf>
    <xf numFmtId="0" fontId="11" fillId="0" borderId="19" xfId="9" applyFont="1" applyBorder="1"/>
    <xf numFmtId="0" fontId="11" fillId="0" borderId="11" xfId="9" applyFont="1" applyBorder="1"/>
    <xf numFmtId="49" fontId="11" fillId="0" borderId="1" xfId="9" applyNumberFormat="1" applyFont="1" applyBorder="1" applyAlignment="1">
      <alignment horizontal="center"/>
    </xf>
    <xf numFmtId="49" fontId="11" fillId="0" borderId="17" xfId="9" applyNumberFormat="1" applyFont="1" applyBorder="1" applyAlignment="1">
      <alignment horizontal="center"/>
    </xf>
    <xf numFmtId="49" fontId="11" fillId="0" borderId="1" xfId="9" applyNumberFormat="1" applyFont="1" applyBorder="1" applyAlignment="1">
      <alignment horizontal="center" wrapText="1"/>
    </xf>
    <xf numFmtId="49" fontId="11" fillId="0" borderId="12" xfId="9" applyNumberFormat="1" applyFont="1" applyBorder="1" applyAlignment="1">
      <alignment horizontal="center" wrapText="1"/>
    </xf>
    <xf numFmtId="164" fontId="16" fillId="0" borderId="0" xfId="1" applyNumberFormat="1" applyFont="1" applyFill="1" applyBorder="1"/>
    <xf numFmtId="9" fontId="16" fillId="0" borderId="10" xfId="8" applyFont="1" applyFill="1" applyBorder="1"/>
    <xf numFmtId="0" fontId="13" fillId="0" borderId="0" xfId="9" applyFont="1" applyAlignment="1">
      <alignment horizontal="left" vertical="top" wrapText="1"/>
    </xf>
    <xf numFmtId="49" fontId="11" fillId="0" borderId="23" xfId="9" applyNumberFormat="1" applyFont="1" applyBorder="1" applyAlignment="1">
      <alignment horizontal="center" wrapText="1"/>
    </xf>
    <xf numFmtId="49" fontId="11" fillId="0" borderId="8" xfId="9" applyNumberFormat="1" applyFont="1" applyBorder="1" applyAlignment="1">
      <alignment horizontal="center" wrapText="1"/>
    </xf>
    <xf numFmtId="0" fontId="16" fillId="0" borderId="0" xfId="9" applyFont="1" applyAlignment="1">
      <alignment horizontal="left" vertical="top" wrapText="1"/>
    </xf>
  </cellXfs>
  <cellStyles count="11">
    <cellStyle name="Comma" xfId="1" builtinId="3"/>
    <cellStyle name="Comma 2" xfId="10"/>
    <cellStyle name="Currency" xfId="2" builtinId="4"/>
    <cellStyle name="Normal" xfId="0" builtinId="0"/>
    <cellStyle name="Normal 2" xfId="9"/>
    <cellStyle name="Output Amounts" xfId="3"/>
    <cellStyle name="Output Column Headings" xfId="4"/>
    <cellStyle name="Output Line Items" xfId="5"/>
    <cellStyle name="Output Report Heading" xfId="6"/>
    <cellStyle name="Output Report Title" xfId="7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="70" workbookViewId="0">
      <selection activeCell="L22" sqref="L22"/>
    </sheetView>
  </sheetViews>
  <sheetFormatPr defaultRowHeight="12.75" x14ac:dyDescent="0.2"/>
  <cols>
    <col min="1" max="1" width="25.140625" customWidth="1"/>
    <col min="2" max="2" width="6.7109375" hidden="1" customWidth="1"/>
    <col min="3" max="3" width="14.5703125" style="1" bestFit="1" customWidth="1"/>
    <col min="4" max="4" width="13.42578125" style="1" bestFit="1" customWidth="1"/>
    <col min="5" max="5" width="15.85546875" customWidth="1"/>
    <col min="6" max="6" width="18" customWidth="1"/>
    <col min="7" max="7" width="14" bestFit="1" customWidth="1"/>
    <col min="8" max="8" width="4.42578125" customWidth="1"/>
    <col min="9" max="9" width="7.28515625" customWidth="1"/>
  </cols>
  <sheetData>
    <row r="1" spans="1:7" ht="18" x14ac:dyDescent="0.25">
      <c r="A1" s="2" t="s">
        <v>0</v>
      </c>
    </row>
    <row r="4" spans="1:7" ht="18" x14ac:dyDescent="0.25">
      <c r="A4" s="2" t="s">
        <v>7</v>
      </c>
      <c r="B4" s="4"/>
      <c r="C4"/>
      <c r="D4"/>
    </row>
    <row r="5" spans="1:7" x14ac:dyDescent="0.2">
      <c r="C5"/>
      <c r="D5"/>
    </row>
    <row r="6" spans="1:7" ht="38.25" x14ac:dyDescent="0.2">
      <c r="A6" s="5" t="s">
        <v>2</v>
      </c>
      <c r="B6" s="6"/>
      <c r="C6" s="3" t="s">
        <v>3</v>
      </c>
      <c r="D6" s="3" t="s">
        <v>4</v>
      </c>
      <c r="E6" s="3" t="s">
        <v>31</v>
      </c>
      <c r="F6" s="30" t="s">
        <v>32</v>
      </c>
    </row>
    <row r="7" spans="1:7" x14ac:dyDescent="0.2">
      <c r="A7" s="15">
        <v>2005</v>
      </c>
      <c r="B7" s="4">
        <v>2005</v>
      </c>
      <c r="C7" s="7">
        <v>7933035</v>
      </c>
      <c r="D7" s="39">
        <v>0.01</v>
      </c>
      <c r="E7" s="7">
        <f>C7*(1+D7)^($B$12-B7)</f>
        <v>8337699.5127950525</v>
      </c>
      <c r="F7" s="7">
        <f t="shared" ref="F7:F12" si="0">E7*(1+$F$14)</f>
        <v>8521128.9020765442</v>
      </c>
      <c r="G7" s="29"/>
    </row>
    <row r="8" spans="1:7" x14ac:dyDescent="0.2">
      <c r="A8" s="15">
        <v>2006</v>
      </c>
      <c r="B8" s="4">
        <v>2006</v>
      </c>
      <c r="C8" s="7">
        <v>3686040</v>
      </c>
      <c r="D8" s="39">
        <v>0.01</v>
      </c>
      <c r="E8" s="7">
        <f>C8*(1+D8)^($B$12-B8)</f>
        <v>3835708.0050204</v>
      </c>
      <c r="F8" s="7">
        <f t="shared" si="0"/>
        <v>3920093.5811308487</v>
      </c>
    </row>
    <row r="9" spans="1:7" x14ac:dyDescent="0.2">
      <c r="A9" s="15">
        <v>2007</v>
      </c>
      <c r="B9" s="4">
        <v>2007</v>
      </c>
      <c r="C9" s="7">
        <v>11720125</v>
      </c>
      <c r="D9" s="39">
        <v>0.01</v>
      </c>
      <c r="E9" s="7">
        <f>C9*(1+D9)^($B$12-B9)</f>
        <v>12075256.507624999</v>
      </c>
      <c r="F9" s="7">
        <f t="shared" si="0"/>
        <v>12340912.15079275</v>
      </c>
    </row>
    <row r="10" spans="1:7" x14ac:dyDescent="0.2">
      <c r="A10" s="15">
        <v>2008</v>
      </c>
      <c r="B10" s="4">
        <v>2008</v>
      </c>
      <c r="C10" s="7">
        <v>7770104</v>
      </c>
      <c r="D10" s="39">
        <v>0.01</v>
      </c>
      <c r="E10" s="7">
        <f>C10*(1+D10)^($B$12-B10)</f>
        <v>7926283.0904000001</v>
      </c>
      <c r="F10" s="7">
        <f t="shared" si="0"/>
        <v>8100661.3183888001</v>
      </c>
    </row>
    <row r="11" spans="1:7" x14ac:dyDescent="0.2">
      <c r="A11" s="15">
        <v>2009</v>
      </c>
      <c r="B11" s="4">
        <v>2009</v>
      </c>
      <c r="C11" s="7">
        <v>7720183</v>
      </c>
      <c r="D11" s="39">
        <v>0.01</v>
      </c>
      <c r="E11" s="7">
        <f>C11*(1+D11)^($B$12-B11)</f>
        <v>7797384.8300000001</v>
      </c>
      <c r="F11" s="7">
        <f t="shared" si="0"/>
        <v>7968927.2962600002</v>
      </c>
    </row>
    <row r="12" spans="1:7" x14ac:dyDescent="0.2">
      <c r="A12" s="16" t="s">
        <v>8</v>
      </c>
      <c r="B12" s="8">
        <v>2010</v>
      </c>
      <c r="C12" s="9">
        <v>10000000</v>
      </c>
      <c r="D12" s="40">
        <v>2.1999999999999999E-2</v>
      </c>
      <c r="E12" s="9">
        <f>C12</f>
        <v>10000000</v>
      </c>
      <c r="F12" s="9">
        <f t="shared" si="0"/>
        <v>10220000</v>
      </c>
    </row>
    <row r="13" spans="1:7" x14ac:dyDescent="0.2">
      <c r="C13" s="7"/>
      <c r="D13" s="10" t="s">
        <v>30</v>
      </c>
      <c r="E13" s="11">
        <f>AVERAGE(E7:E12)</f>
        <v>8328721.9909734083</v>
      </c>
      <c r="F13" s="11">
        <f>AVERAGE(F7:F12)</f>
        <v>8511953.8747748248</v>
      </c>
    </row>
    <row r="14" spans="1:7" ht="13.5" thickBot="1" x14ac:dyDescent="0.25">
      <c r="D14" s="10" t="s">
        <v>6</v>
      </c>
      <c r="F14" s="12">
        <v>2.1999999999999999E-2</v>
      </c>
    </row>
    <row r="15" spans="1:7" ht="13.5" thickBot="1" x14ac:dyDescent="0.25">
      <c r="C15" s="36"/>
      <c r="D15" s="37"/>
      <c r="E15" s="13" t="s">
        <v>44</v>
      </c>
      <c r="F15" s="14">
        <f>F13*(1+F14)</f>
        <v>8699216.860019872</v>
      </c>
    </row>
    <row r="16" spans="1:7" x14ac:dyDescent="0.2">
      <c r="C16" s="32"/>
      <c r="D16" s="33"/>
      <c r="E16" s="34"/>
      <c r="F16" s="35"/>
    </row>
    <row r="17" spans="1:6" x14ac:dyDescent="0.2">
      <c r="C17" s="32"/>
      <c r="D17" s="33"/>
      <c r="E17" s="34"/>
      <c r="F17" s="35"/>
    </row>
    <row r="18" spans="1:6" x14ac:dyDescent="0.2">
      <c r="C18"/>
      <c r="D18"/>
    </row>
    <row r="19" spans="1:6" ht="21" x14ac:dyDescent="0.25">
      <c r="A19" s="2" t="s">
        <v>27</v>
      </c>
      <c r="B19" s="4"/>
      <c r="C19"/>
      <c r="D19"/>
    </row>
    <row r="20" spans="1:6" x14ac:dyDescent="0.2">
      <c r="C20"/>
      <c r="D20"/>
    </row>
    <row r="21" spans="1:6" ht="38.25" x14ac:dyDescent="0.2">
      <c r="A21" s="5" t="s">
        <v>2</v>
      </c>
      <c r="B21" s="6"/>
      <c r="C21" s="3" t="s">
        <v>3</v>
      </c>
      <c r="D21" s="3" t="s">
        <v>4</v>
      </c>
      <c r="E21" s="3" t="s">
        <v>31</v>
      </c>
      <c r="F21" s="30" t="s">
        <v>32</v>
      </c>
    </row>
    <row r="22" spans="1:6" x14ac:dyDescent="0.2">
      <c r="A22" s="15">
        <v>2005</v>
      </c>
      <c r="B22" s="4">
        <v>2005</v>
      </c>
      <c r="C22" s="7">
        <v>7933035</v>
      </c>
      <c r="D22" s="12">
        <v>0.01</v>
      </c>
      <c r="E22" s="7">
        <f>E7</f>
        <v>8337699.5127950525</v>
      </c>
      <c r="F22" s="7">
        <f>E22*(1+$D$27)</f>
        <v>8521128.9020765442</v>
      </c>
    </row>
    <row r="23" spans="1:6" x14ac:dyDescent="0.2">
      <c r="A23" s="15">
        <v>2006</v>
      </c>
      <c r="B23" s="4">
        <v>2006</v>
      </c>
      <c r="C23" s="7">
        <v>3686040</v>
      </c>
      <c r="D23" s="12">
        <v>0.01</v>
      </c>
      <c r="E23" s="7">
        <f t="shared" ref="E23:E26" si="1">E8</f>
        <v>3835708.0050204</v>
      </c>
      <c r="F23" s="7">
        <f t="shared" ref="F23:F27" si="2">E23*(1+$D$27)</f>
        <v>3920093.5811308487</v>
      </c>
    </row>
    <row r="24" spans="1:6" x14ac:dyDescent="0.2">
      <c r="A24" s="15">
        <v>2007</v>
      </c>
      <c r="B24" s="4">
        <v>2007</v>
      </c>
      <c r="C24" s="7">
        <v>11720125</v>
      </c>
      <c r="D24" s="12">
        <v>0.01</v>
      </c>
      <c r="E24" s="7">
        <f t="shared" si="1"/>
        <v>12075256.507624999</v>
      </c>
      <c r="F24" s="7">
        <f t="shared" si="2"/>
        <v>12340912.15079275</v>
      </c>
    </row>
    <row r="25" spans="1:6" x14ac:dyDescent="0.2">
      <c r="A25" s="15">
        <v>2008</v>
      </c>
      <c r="B25" s="4">
        <v>2008</v>
      </c>
      <c r="C25" s="7">
        <v>7770104</v>
      </c>
      <c r="D25" s="12">
        <v>0.01</v>
      </c>
      <c r="E25" s="7">
        <f t="shared" si="1"/>
        <v>7926283.0904000001</v>
      </c>
      <c r="F25" s="7">
        <f t="shared" si="2"/>
        <v>8100661.3183888001</v>
      </c>
    </row>
    <row r="26" spans="1:6" x14ac:dyDescent="0.2">
      <c r="A26" s="15">
        <v>2009</v>
      </c>
      <c r="B26" s="4">
        <v>2009</v>
      </c>
      <c r="C26" s="7">
        <v>7720183</v>
      </c>
      <c r="D26" s="12">
        <v>0.01</v>
      </c>
      <c r="E26" s="7">
        <f t="shared" si="1"/>
        <v>7797384.8300000001</v>
      </c>
      <c r="F26" s="7">
        <f t="shared" si="2"/>
        <v>7968927.2962600002</v>
      </c>
    </row>
    <row r="27" spans="1:6" x14ac:dyDescent="0.2">
      <c r="A27" s="15" t="s">
        <v>8</v>
      </c>
      <c r="B27" s="4">
        <v>2010</v>
      </c>
      <c r="C27" s="7">
        <v>14090872</v>
      </c>
      <c r="D27" s="12">
        <v>2.1999999999999999E-2</v>
      </c>
      <c r="E27" s="7">
        <f>C27</f>
        <v>14090872</v>
      </c>
      <c r="F27" s="7">
        <f t="shared" si="2"/>
        <v>14400871.184</v>
      </c>
    </row>
    <row r="28" spans="1:6" x14ac:dyDescent="0.2">
      <c r="A28" s="16" t="s">
        <v>24</v>
      </c>
      <c r="B28" s="8">
        <v>2011</v>
      </c>
      <c r="C28" s="9">
        <f>'Liberty IR-152 Att2 P.2-3'!J29</f>
        <v>10377647.946207726</v>
      </c>
      <c r="D28" s="28"/>
      <c r="E28" s="9"/>
      <c r="F28" s="31">
        <f>'Liberty IR-152 Att2 P.2-3'!J29</f>
        <v>10377647.946207726</v>
      </c>
    </row>
    <row r="29" spans="1:6" x14ac:dyDescent="0.2">
      <c r="C29" s="7"/>
      <c r="D29" s="10" t="s">
        <v>26</v>
      </c>
      <c r="E29" s="10">
        <f>AVERAGE(E22:E27)</f>
        <v>9010533.9909734074</v>
      </c>
      <c r="F29" s="11">
        <f>AVERAGE(F22:F28)</f>
        <v>9375748.9112652391</v>
      </c>
    </row>
    <row r="30" spans="1:6" ht="13.5" thickBot="1" x14ac:dyDescent="0.25">
      <c r="D30" s="10" t="s">
        <v>6</v>
      </c>
      <c r="E30" s="10"/>
      <c r="F30" s="12">
        <v>2.1999999999999999E-2</v>
      </c>
    </row>
    <row r="31" spans="1:6" ht="13.5" thickBot="1" x14ac:dyDescent="0.25">
      <c r="C31" s="36"/>
      <c r="D31" s="37"/>
      <c r="E31" s="13" t="s">
        <v>44</v>
      </c>
      <c r="F31" s="14">
        <f>F29*(1+F30)</f>
        <v>9582015.3873130754</v>
      </c>
    </row>
    <row r="32" spans="1:6" x14ac:dyDescent="0.2">
      <c r="C32" s="32"/>
      <c r="D32" s="33"/>
      <c r="E32" s="34"/>
      <c r="F32" s="35"/>
    </row>
    <row r="33" spans="1:6" ht="14.25" x14ac:dyDescent="0.2">
      <c r="A33" s="38" t="s">
        <v>29</v>
      </c>
    </row>
    <row r="34" spans="1:6" ht="14.25" x14ac:dyDescent="0.2">
      <c r="A34" s="38"/>
    </row>
    <row r="35" spans="1:6" ht="14.25" x14ac:dyDescent="0.2">
      <c r="A35" s="38"/>
    </row>
    <row r="37" spans="1:6" ht="18" x14ac:dyDescent="0.25">
      <c r="A37" s="2" t="s">
        <v>28</v>
      </c>
      <c r="B37" s="4"/>
      <c r="C37"/>
      <c r="D37"/>
    </row>
    <row r="38" spans="1:6" x14ac:dyDescent="0.2">
      <c r="C38"/>
      <c r="D38"/>
    </row>
    <row r="39" spans="1:6" ht="38.25" x14ac:dyDescent="0.2">
      <c r="A39" s="5" t="s">
        <v>2</v>
      </c>
      <c r="B39" s="6"/>
      <c r="C39" s="3" t="s">
        <v>3</v>
      </c>
      <c r="D39" s="3" t="s">
        <v>4</v>
      </c>
      <c r="E39" s="3" t="s">
        <v>31</v>
      </c>
      <c r="F39" s="30" t="s">
        <v>32</v>
      </c>
    </row>
    <row r="40" spans="1:6" x14ac:dyDescent="0.2">
      <c r="A40" s="15">
        <v>2005</v>
      </c>
      <c r="B40" s="4">
        <v>2005</v>
      </c>
      <c r="C40" s="7">
        <f>C22-C7</f>
        <v>0</v>
      </c>
      <c r="D40" s="39">
        <f t="shared" ref="D40:F40" si="3">D22-D7</f>
        <v>0</v>
      </c>
      <c r="E40" s="7">
        <f t="shared" si="3"/>
        <v>0</v>
      </c>
      <c r="F40" s="7">
        <f t="shared" si="3"/>
        <v>0</v>
      </c>
    </row>
    <row r="41" spans="1:6" x14ac:dyDescent="0.2">
      <c r="A41" s="15">
        <v>2006</v>
      </c>
      <c r="B41" s="4">
        <v>2006</v>
      </c>
      <c r="C41" s="7">
        <f t="shared" ref="C41:F41" si="4">C23-C8</f>
        <v>0</v>
      </c>
      <c r="D41" s="39">
        <f t="shared" si="4"/>
        <v>0</v>
      </c>
      <c r="E41" s="7">
        <f t="shared" si="4"/>
        <v>0</v>
      </c>
      <c r="F41" s="7">
        <f t="shared" si="4"/>
        <v>0</v>
      </c>
    </row>
    <row r="42" spans="1:6" x14ac:dyDescent="0.2">
      <c r="A42" s="15">
        <v>2007</v>
      </c>
      <c r="B42" s="4">
        <v>2007</v>
      </c>
      <c r="C42" s="7">
        <f t="shared" ref="C42:F42" si="5">C24-C9</f>
        <v>0</v>
      </c>
      <c r="D42" s="39">
        <f t="shared" si="5"/>
        <v>0</v>
      </c>
      <c r="E42" s="7">
        <f t="shared" si="5"/>
        <v>0</v>
      </c>
      <c r="F42" s="7">
        <f t="shared" si="5"/>
        <v>0</v>
      </c>
    </row>
    <row r="43" spans="1:6" x14ac:dyDescent="0.2">
      <c r="A43" s="15">
        <v>2008</v>
      </c>
      <c r="B43" s="4">
        <v>2008</v>
      </c>
      <c r="C43" s="7">
        <f t="shared" ref="C43:F43" si="6">C25-C10</f>
        <v>0</v>
      </c>
      <c r="D43" s="39">
        <f t="shared" si="6"/>
        <v>0</v>
      </c>
      <c r="E43" s="7">
        <f t="shared" si="6"/>
        <v>0</v>
      </c>
      <c r="F43" s="7">
        <f t="shared" si="6"/>
        <v>0</v>
      </c>
    </row>
    <row r="44" spans="1:6" x14ac:dyDescent="0.2">
      <c r="A44" s="15">
        <v>2009</v>
      </c>
      <c r="B44" s="4">
        <v>2009</v>
      </c>
      <c r="C44" s="7">
        <f t="shared" ref="C44:F44" si="7">C26-C11</f>
        <v>0</v>
      </c>
      <c r="D44" s="39">
        <f t="shared" si="7"/>
        <v>0</v>
      </c>
      <c r="E44" s="7">
        <f t="shared" si="7"/>
        <v>0</v>
      </c>
      <c r="F44" s="7">
        <f t="shared" si="7"/>
        <v>0</v>
      </c>
    </row>
    <row r="45" spans="1:6" x14ac:dyDescent="0.2">
      <c r="A45" s="15" t="s">
        <v>8</v>
      </c>
      <c r="B45" s="4">
        <v>2010</v>
      </c>
      <c r="C45" s="7">
        <f t="shared" ref="C45:F45" si="8">C27-C12</f>
        <v>4090872</v>
      </c>
      <c r="D45" s="39">
        <f t="shared" si="8"/>
        <v>0</v>
      </c>
      <c r="E45" s="7">
        <f t="shared" si="8"/>
        <v>4090872</v>
      </c>
      <c r="F45" s="7">
        <f t="shared" si="8"/>
        <v>4180871.1840000004</v>
      </c>
    </row>
    <row r="46" spans="1:6" x14ac:dyDescent="0.2">
      <c r="A46" s="16" t="s">
        <v>24</v>
      </c>
      <c r="B46" s="8">
        <v>2011</v>
      </c>
      <c r="C46" s="9">
        <f>C28</f>
        <v>10377647.946207726</v>
      </c>
      <c r="D46" s="40">
        <f t="shared" ref="D46:F46" si="9">D28</f>
        <v>0</v>
      </c>
      <c r="E46" s="9">
        <f t="shared" si="9"/>
        <v>0</v>
      </c>
      <c r="F46" s="31">
        <f t="shared" si="9"/>
        <v>10377647.946207726</v>
      </c>
    </row>
    <row r="47" spans="1:6" x14ac:dyDescent="0.2">
      <c r="C47" s="7"/>
      <c r="D47" s="10" t="s">
        <v>5</v>
      </c>
      <c r="E47" s="11">
        <f>E29-E13</f>
        <v>681811.99999999907</v>
      </c>
      <c r="F47" s="11">
        <f>F29-F13</f>
        <v>863795.03649041429</v>
      </c>
    </row>
    <row r="48" spans="1:6" ht="13.5" thickBot="1" x14ac:dyDescent="0.25">
      <c r="D48" s="10" t="s">
        <v>6</v>
      </c>
      <c r="E48" s="10"/>
      <c r="F48" s="12">
        <f t="shared" ref="F48:F49" si="10">F30-F14</f>
        <v>0</v>
      </c>
    </row>
    <row r="49" spans="3:6" ht="13.5" thickBot="1" x14ac:dyDescent="0.25">
      <c r="C49" s="36"/>
      <c r="D49" s="37"/>
      <c r="E49" s="13" t="s">
        <v>44</v>
      </c>
      <c r="F49" s="14">
        <f t="shared" si="10"/>
        <v>882798.5272932034</v>
      </c>
    </row>
    <row r="51" spans="3:6" x14ac:dyDescent="0.2">
      <c r="E51" s="29"/>
    </row>
  </sheetData>
  <pageMargins left="0.75" right="0.75" top="1" bottom="1" header="0.5" footer="0.5"/>
  <pageSetup scale="86" orientation="portrait" r:id="rId1"/>
  <headerFooter alignWithMargins="0">
    <oddHeader>&amp;R2012 GRA Liberty IR-152 Attachment 2 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GridLines="0" zoomScale="85" zoomScaleNormal="85" workbookViewId="0">
      <selection activeCell="L73" sqref="A1:L73"/>
    </sheetView>
  </sheetViews>
  <sheetFormatPr defaultRowHeight="15" x14ac:dyDescent="0.25"/>
  <cols>
    <col min="1" max="1" width="2.5703125" style="18" customWidth="1"/>
    <col min="2" max="2" width="19.5703125" style="18" customWidth="1"/>
    <col min="3" max="3" width="13.140625" style="18" customWidth="1"/>
    <col min="4" max="4" width="13.28515625" style="18" bestFit="1" customWidth="1"/>
    <col min="5" max="5" width="14.42578125" style="18" bestFit="1" customWidth="1"/>
    <col min="6" max="7" width="13.28515625" style="18" bestFit="1" customWidth="1"/>
    <col min="8" max="8" width="14.42578125" style="18" bestFit="1" customWidth="1"/>
    <col min="9" max="9" width="14.28515625" style="18" bestFit="1" customWidth="1"/>
    <col min="10" max="10" width="14.85546875" style="18" bestFit="1" customWidth="1"/>
    <col min="11" max="12" width="11.85546875" style="18" customWidth="1"/>
    <col min="13" max="14" width="10.85546875" style="18" bestFit="1" customWidth="1"/>
    <col min="15" max="15" width="11.28515625" style="18" bestFit="1" customWidth="1"/>
    <col min="16" max="16384" width="9.140625" style="18"/>
  </cols>
  <sheetData>
    <row r="1" spans="1:12" ht="18.75" x14ac:dyDescent="0.3">
      <c r="A1" s="42" t="s">
        <v>35</v>
      </c>
    </row>
    <row r="2" spans="1:12" ht="15.75" x14ac:dyDescent="0.25">
      <c r="A2" s="41" t="s">
        <v>36</v>
      </c>
    </row>
    <row r="3" spans="1:12" ht="15.75" x14ac:dyDescent="0.25">
      <c r="A3" s="41" t="s">
        <v>37</v>
      </c>
    </row>
    <row r="4" spans="1:12" x14ac:dyDescent="0.25">
      <c r="A4" s="17"/>
    </row>
    <row r="5" spans="1:12" x14ac:dyDescent="0.25">
      <c r="A5" s="17"/>
    </row>
    <row r="6" spans="1:12" ht="21" customHeight="1" x14ac:dyDescent="0.25">
      <c r="A6" s="17"/>
      <c r="B6" s="98" t="s">
        <v>41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ht="21" customHeight="1" x14ac:dyDescent="0.25">
      <c r="A7" s="1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x14ac:dyDescent="0.25">
      <c r="A8" s="17"/>
    </row>
    <row r="9" spans="1:12" x14ac:dyDescent="0.25">
      <c r="A9" s="17"/>
    </row>
    <row r="10" spans="1:12" ht="18.75" x14ac:dyDescent="0.3">
      <c r="B10" s="42" t="s">
        <v>42</v>
      </c>
      <c r="C10" s="19"/>
      <c r="D10" s="19"/>
      <c r="E10" s="19"/>
      <c r="F10" s="19"/>
      <c r="G10" s="19"/>
      <c r="H10" s="19"/>
    </row>
    <row r="11" spans="1:12" s="44" customFormat="1" ht="13.5" thickBot="1" x14ac:dyDescent="0.25">
      <c r="C11" s="43"/>
      <c r="D11" s="43"/>
      <c r="E11" s="43"/>
      <c r="F11" s="43"/>
      <c r="G11" s="43"/>
      <c r="H11" s="43"/>
    </row>
    <row r="12" spans="1:12" ht="36.75" customHeight="1" x14ac:dyDescent="0.25">
      <c r="B12" s="45"/>
      <c r="C12" s="60"/>
      <c r="D12" s="60"/>
      <c r="E12" s="60"/>
      <c r="F12" s="60"/>
      <c r="G12" s="60"/>
      <c r="H12" s="70"/>
      <c r="I12" s="61"/>
      <c r="J12" s="70"/>
      <c r="K12" s="96" t="s">
        <v>40</v>
      </c>
      <c r="L12" s="97"/>
    </row>
    <row r="13" spans="1:12" ht="60.75" customHeight="1" x14ac:dyDescent="0.25">
      <c r="B13" s="88"/>
      <c r="C13" s="89">
        <v>2005</v>
      </c>
      <c r="D13" s="89">
        <v>2006</v>
      </c>
      <c r="E13" s="89">
        <v>2007</v>
      </c>
      <c r="F13" s="89">
        <v>2008</v>
      </c>
      <c r="G13" s="89">
        <v>2009</v>
      </c>
      <c r="H13" s="90">
        <v>2010</v>
      </c>
      <c r="I13" s="91" t="s">
        <v>23</v>
      </c>
      <c r="J13" s="90" t="s">
        <v>25</v>
      </c>
      <c r="K13" s="91" t="s">
        <v>38</v>
      </c>
      <c r="L13" s="92" t="s">
        <v>39</v>
      </c>
    </row>
    <row r="14" spans="1:12" x14ac:dyDescent="0.25">
      <c r="B14" s="87" t="s">
        <v>22</v>
      </c>
      <c r="C14" s="81">
        <v>2.1999999999999999E-2</v>
      </c>
      <c r="D14" s="81">
        <v>2.1999999999999999E-2</v>
      </c>
      <c r="E14" s="81">
        <v>2.1999999999999999E-2</v>
      </c>
      <c r="F14" s="81">
        <v>2.1999999999999999E-2</v>
      </c>
      <c r="G14" s="81">
        <v>2.1999999999999999E-2</v>
      </c>
      <c r="H14" s="82">
        <v>2.1999999999999999E-2</v>
      </c>
      <c r="I14" s="83"/>
      <c r="J14" s="82">
        <v>0</v>
      </c>
      <c r="K14" s="83"/>
      <c r="L14" s="84"/>
    </row>
    <row r="15" spans="1:12" x14ac:dyDescent="0.25">
      <c r="B15" s="85" t="s">
        <v>9</v>
      </c>
      <c r="C15" s="26">
        <f t="shared" ref="C15:H19" si="0">C59*(1+C$14)</f>
        <v>0</v>
      </c>
      <c r="D15" s="26">
        <f t="shared" si="0"/>
        <v>832811.97226850339</v>
      </c>
      <c r="E15" s="26">
        <f t="shared" si="0"/>
        <v>1206474.50677327</v>
      </c>
      <c r="F15" s="26">
        <f t="shared" si="0"/>
        <v>1332336.6127918002</v>
      </c>
      <c r="G15" s="26">
        <f t="shared" si="0"/>
        <v>1207088.3902</v>
      </c>
      <c r="H15" s="71">
        <f t="shared" si="0"/>
        <v>799353.21200000006</v>
      </c>
      <c r="I15" s="27">
        <f>AVERAGE(C15:H15)</f>
        <v>896344.11567226239</v>
      </c>
      <c r="J15" s="75">
        <v>1230892</v>
      </c>
      <c r="K15" s="26">
        <f>J15-I15</f>
        <v>334547.88432773761</v>
      </c>
      <c r="L15" s="62">
        <f>K15/I15</f>
        <v>0.37323599104215138</v>
      </c>
    </row>
    <row r="16" spans="1:12" x14ac:dyDescent="0.25">
      <c r="B16" s="85" t="s">
        <v>10</v>
      </c>
      <c r="C16" s="26">
        <f t="shared" si="0"/>
        <v>0</v>
      </c>
      <c r="D16" s="26">
        <f t="shared" si="0"/>
        <v>417492.88037303253</v>
      </c>
      <c r="E16" s="26">
        <f t="shared" si="0"/>
        <v>632702.97283687198</v>
      </c>
      <c r="F16" s="26">
        <f t="shared" si="0"/>
        <v>291515.64996400004</v>
      </c>
      <c r="G16" s="26">
        <f t="shared" si="0"/>
        <v>576887.11360000004</v>
      </c>
      <c r="H16" s="71">
        <f t="shared" si="0"/>
        <v>775305.55200000003</v>
      </c>
      <c r="I16" s="27">
        <f t="shared" ref="I16:I19" si="1">AVERAGE(C16:H16)</f>
        <v>448984.02812898409</v>
      </c>
      <c r="J16" s="75">
        <v>746202</v>
      </c>
      <c r="K16" s="26">
        <f t="shared" ref="K16:K28" si="2">J16-I16</f>
        <v>297217.97187101591</v>
      </c>
      <c r="L16" s="62">
        <f t="shared" ref="L16:L29" si="3">K16/I16</f>
        <v>0.66197894190042583</v>
      </c>
    </row>
    <row r="17" spans="2:12" x14ac:dyDescent="0.25">
      <c r="B17" s="85" t="s">
        <v>11</v>
      </c>
      <c r="C17" s="26">
        <f t="shared" si="0"/>
        <v>2864231.7043033112</v>
      </c>
      <c r="D17" s="26">
        <f t="shared" si="0"/>
        <v>197296.82827387974</v>
      </c>
      <c r="E17" s="26">
        <f t="shared" si="0"/>
        <v>127717.60177524599</v>
      </c>
      <c r="F17" s="26">
        <f t="shared" si="0"/>
        <v>112711.3223264</v>
      </c>
      <c r="G17" s="26">
        <f t="shared" si="0"/>
        <v>1448309.9464400001</v>
      </c>
      <c r="H17" s="71">
        <f t="shared" si="0"/>
        <v>714044.82799999998</v>
      </c>
      <c r="I17" s="27">
        <f t="shared" si="1"/>
        <v>910718.70518647286</v>
      </c>
      <c r="J17" s="75">
        <v>429696</v>
      </c>
      <c r="K17" s="26">
        <f t="shared" si="2"/>
        <v>-481022.70518647286</v>
      </c>
      <c r="L17" s="62">
        <f t="shared" si="3"/>
        <v>-0.52817923080648899</v>
      </c>
    </row>
    <row r="18" spans="2:12" x14ac:dyDescent="0.25">
      <c r="B18" s="85" t="s">
        <v>12</v>
      </c>
      <c r="C18" s="26">
        <f t="shared" si="0"/>
        <v>192722.96036364112</v>
      </c>
      <c r="D18" s="26">
        <f t="shared" si="0"/>
        <v>27993.375883746841</v>
      </c>
      <c r="E18" s="26">
        <f t="shared" si="0"/>
        <v>446171.86453481595</v>
      </c>
      <c r="F18" s="26">
        <f t="shared" si="0"/>
        <v>53016.398496600006</v>
      </c>
      <c r="G18" s="26">
        <f t="shared" si="0"/>
        <v>44567.130720000001</v>
      </c>
      <c r="H18" s="71">
        <f t="shared" si="0"/>
        <v>86306.877999999997</v>
      </c>
      <c r="I18" s="27">
        <f t="shared" si="1"/>
        <v>141796.43466646734</v>
      </c>
      <c r="J18" s="75">
        <v>292732</v>
      </c>
      <c r="K18" s="26">
        <f t="shared" si="2"/>
        <v>150935.56533353266</v>
      </c>
      <c r="L18" s="62">
        <f t="shared" si="3"/>
        <v>1.0644524715206156</v>
      </c>
    </row>
    <row r="19" spans="2:12" x14ac:dyDescent="0.25">
      <c r="B19" s="86" t="s">
        <v>13</v>
      </c>
      <c r="C19" s="25">
        <f t="shared" si="0"/>
        <v>124617.60370806564</v>
      </c>
      <c r="D19" s="25">
        <f t="shared" si="0"/>
        <v>41783.745349765588</v>
      </c>
      <c r="E19" s="25">
        <f t="shared" si="0"/>
        <v>51667.015276295991</v>
      </c>
      <c r="F19" s="25">
        <f t="shared" si="0"/>
        <v>22247.850548000002</v>
      </c>
      <c r="G19" s="25">
        <f t="shared" si="0"/>
        <v>7417.5329199999996</v>
      </c>
      <c r="H19" s="72">
        <f t="shared" si="0"/>
        <v>210386.87600000002</v>
      </c>
      <c r="I19" s="20">
        <f t="shared" si="1"/>
        <v>76353.437300354548</v>
      </c>
      <c r="J19" s="76">
        <v>88728</v>
      </c>
      <c r="K19" s="25">
        <f t="shared" si="2"/>
        <v>12374.562699645452</v>
      </c>
      <c r="L19" s="63">
        <f t="shared" si="3"/>
        <v>0.16206949074168256</v>
      </c>
    </row>
    <row r="20" spans="2:12" ht="18.75" x14ac:dyDescent="0.3">
      <c r="B20" s="50" t="s">
        <v>14</v>
      </c>
      <c r="C20" s="64">
        <f t="shared" ref="C20" si="4">SUM(C15:C19)</f>
        <v>3181572.2683750177</v>
      </c>
      <c r="D20" s="64">
        <f>SUM(D15:D19)</f>
        <v>1517378.8021489282</v>
      </c>
      <c r="E20" s="64">
        <f t="shared" ref="E20" si="5">SUM(E15:E19)</f>
        <v>2464733.9611964999</v>
      </c>
      <c r="F20" s="64">
        <f t="shared" ref="F20" si="6">SUM(F15:F19)</f>
        <v>1811827.8341268005</v>
      </c>
      <c r="G20" s="64">
        <f t="shared" ref="G20:H20" si="7">SUM(G15:G19)</f>
        <v>3284270.1138800001</v>
      </c>
      <c r="H20" s="73">
        <f t="shared" si="7"/>
        <v>2585397.3460000004</v>
      </c>
      <c r="I20" s="65">
        <f>SUM(I15:I19)</f>
        <v>2474196.7209545416</v>
      </c>
      <c r="J20" s="77">
        <f t="shared" ref="J20" si="8">SUM(J15:J19)</f>
        <v>2788250</v>
      </c>
      <c r="K20" s="93">
        <f t="shared" si="2"/>
        <v>314053.27904545842</v>
      </c>
      <c r="L20" s="94">
        <f t="shared" si="3"/>
        <v>0.12693141025758739</v>
      </c>
    </row>
    <row r="21" spans="2:12" x14ac:dyDescent="0.25">
      <c r="B21" s="50"/>
      <c r="C21" s="64"/>
      <c r="D21" s="64"/>
      <c r="E21" s="64"/>
      <c r="F21" s="64"/>
      <c r="G21" s="64"/>
      <c r="H21" s="73"/>
      <c r="I21" s="65"/>
      <c r="J21" s="77"/>
      <c r="K21" s="51"/>
      <c r="L21" s="66"/>
    </row>
    <row r="22" spans="2:12" x14ac:dyDescent="0.25">
      <c r="B22" s="85" t="s">
        <v>15</v>
      </c>
      <c r="C22" s="26">
        <f t="shared" ref="C22:H28" si="9">C66*(1+C$14)</f>
        <v>99835.22394688848</v>
      </c>
      <c r="D22" s="26">
        <f t="shared" si="9"/>
        <v>317602.83314042079</v>
      </c>
      <c r="E22" s="26">
        <f t="shared" si="9"/>
        <v>191950.73265248997</v>
      </c>
      <c r="F22" s="26">
        <f t="shared" si="9"/>
        <v>122494.53833119999</v>
      </c>
      <c r="G22" s="26">
        <f t="shared" si="9"/>
        <v>20778.588599999999</v>
      </c>
      <c r="H22" s="71">
        <f t="shared" si="9"/>
        <v>117266.32400000001</v>
      </c>
      <c r="I22" s="27">
        <f t="shared" ref="I22:I28" si="10">AVERAGE(C22:H22)</f>
        <v>144988.04011183322</v>
      </c>
      <c r="J22" s="75">
        <f t="shared" ref="J22:J28" si="11">I22*(1+$L$20)</f>
        <v>163391.57651371186</v>
      </c>
      <c r="K22" s="26">
        <f t="shared" si="2"/>
        <v>18403.536401878635</v>
      </c>
      <c r="L22" s="62">
        <f t="shared" si="3"/>
        <v>0.12693141025758736</v>
      </c>
    </row>
    <row r="23" spans="2:12" x14ac:dyDescent="0.25">
      <c r="B23" s="85" t="s">
        <v>16</v>
      </c>
      <c r="C23" s="26">
        <f t="shared" si="9"/>
        <v>58904.339620457438</v>
      </c>
      <c r="D23" s="26">
        <f t="shared" si="9"/>
        <v>312934.08000123501</v>
      </c>
      <c r="E23" s="26">
        <f t="shared" si="9"/>
        <v>148277.847562418</v>
      </c>
      <c r="F23" s="26">
        <f t="shared" si="9"/>
        <v>39881.409318800004</v>
      </c>
      <c r="G23" s="26">
        <f t="shared" si="9"/>
        <v>138739.65797999999</v>
      </c>
      <c r="H23" s="71">
        <f t="shared" si="9"/>
        <v>19217.688000000002</v>
      </c>
      <c r="I23" s="27">
        <f t="shared" si="10"/>
        <v>119659.1704138184</v>
      </c>
      <c r="J23" s="75">
        <f t="shared" si="11"/>
        <v>134847.67766469734</v>
      </c>
      <c r="K23" s="26">
        <f t="shared" si="2"/>
        <v>15188.507250878945</v>
      </c>
      <c r="L23" s="62">
        <f t="shared" si="3"/>
        <v>0.12693141025758739</v>
      </c>
    </row>
    <row r="24" spans="2:12" x14ac:dyDescent="0.25">
      <c r="B24" s="85" t="s">
        <v>17</v>
      </c>
      <c r="C24" s="26">
        <f t="shared" si="9"/>
        <v>39012.484090063896</v>
      </c>
      <c r="D24" s="26">
        <f t="shared" si="9"/>
        <v>253318.67545221469</v>
      </c>
      <c r="E24" s="26">
        <f t="shared" si="9"/>
        <v>553911.51161785598</v>
      </c>
      <c r="F24" s="26">
        <f t="shared" si="9"/>
        <v>137255.89334100002</v>
      </c>
      <c r="G24" s="26">
        <f t="shared" si="9"/>
        <v>2370097.88974</v>
      </c>
      <c r="H24" s="71">
        <f t="shared" si="9"/>
        <v>13204.24</v>
      </c>
      <c r="I24" s="27">
        <f t="shared" si="10"/>
        <v>561133.44904018915</v>
      </c>
      <c r="J24" s="75">
        <f t="shared" si="11"/>
        <v>632358.90906956443</v>
      </c>
      <c r="K24" s="26">
        <f t="shared" si="2"/>
        <v>71225.460029375274</v>
      </c>
      <c r="L24" s="62">
        <f t="shared" si="3"/>
        <v>0.12693141025758742</v>
      </c>
    </row>
    <row r="25" spans="2:12" x14ac:dyDescent="0.25">
      <c r="B25" s="85" t="s">
        <v>18</v>
      </c>
      <c r="C25" s="26">
        <f t="shared" si="9"/>
        <v>470341.0389140193</v>
      </c>
      <c r="D25" s="26">
        <f t="shared" si="9"/>
        <v>-196804.42902480389</v>
      </c>
      <c r="E25" s="26">
        <f t="shared" si="9"/>
        <v>111327.107771194</v>
      </c>
      <c r="F25" s="26">
        <f t="shared" si="9"/>
        <v>1036408.9242374001</v>
      </c>
      <c r="G25" s="26">
        <f t="shared" si="9"/>
        <v>3455.8725600000002</v>
      </c>
      <c r="H25" s="71">
        <f t="shared" si="9"/>
        <v>6098440.5860000001</v>
      </c>
      <c r="I25" s="27">
        <f t="shared" si="10"/>
        <v>1253861.5167429682</v>
      </c>
      <c r="J25" s="75">
        <f t="shared" si="11"/>
        <v>1413015.9273308706</v>
      </c>
      <c r="K25" s="26">
        <f t="shared" si="2"/>
        <v>159154.41058790241</v>
      </c>
      <c r="L25" s="62">
        <f t="shared" si="3"/>
        <v>0.12693141025758733</v>
      </c>
    </row>
    <row r="26" spans="2:12" x14ac:dyDescent="0.25">
      <c r="B26" s="85" t="s">
        <v>19</v>
      </c>
      <c r="C26" s="26">
        <f t="shared" si="9"/>
        <v>440947.40931257111</v>
      </c>
      <c r="D26" s="26">
        <f t="shared" si="9"/>
        <v>154939.85788037357</v>
      </c>
      <c r="E26" s="26">
        <f t="shared" si="9"/>
        <v>45324.991288990001</v>
      </c>
      <c r="F26" s="26">
        <f t="shared" si="9"/>
        <v>6230.2321872000002</v>
      </c>
      <c r="G26" s="26">
        <f t="shared" si="9"/>
        <v>19346.899460000001</v>
      </c>
      <c r="H26" s="71">
        <f t="shared" si="9"/>
        <v>427253.23200000002</v>
      </c>
      <c r="I26" s="27">
        <f t="shared" si="10"/>
        <v>182340.43702152243</v>
      </c>
      <c r="J26" s="75">
        <f t="shared" si="11"/>
        <v>205485.16583964907</v>
      </c>
      <c r="K26" s="26">
        <f t="shared" si="2"/>
        <v>23144.728818126634</v>
      </c>
      <c r="L26" s="62">
        <f t="shared" si="3"/>
        <v>0.12693141025758736</v>
      </c>
    </row>
    <row r="27" spans="2:12" x14ac:dyDescent="0.25">
      <c r="B27" s="85" t="s">
        <v>20</v>
      </c>
      <c r="C27" s="26">
        <f t="shared" si="9"/>
        <v>1608317.5840519355</v>
      </c>
      <c r="D27" s="26">
        <f t="shared" si="9"/>
        <v>316762.67027482699</v>
      </c>
      <c r="E27" s="26">
        <f t="shared" si="9"/>
        <v>7705021.0781219481</v>
      </c>
      <c r="F27" s="26">
        <f t="shared" si="9"/>
        <v>809142.02243280003</v>
      </c>
      <c r="G27" s="26">
        <f t="shared" si="9"/>
        <v>537268.44556000002</v>
      </c>
      <c r="H27" s="71">
        <f t="shared" si="9"/>
        <v>990371.14399999997</v>
      </c>
      <c r="I27" s="27">
        <f t="shared" si="10"/>
        <v>1994480.4907402517</v>
      </c>
      <c r="J27" s="75">
        <f t="shared" si="11"/>
        <v>2247642.7121611568</v>
      </c>
      <c r="K27" s="26">
        <f t="shared" si="2"/>
        <v>253162.22142090509</v>
      </c>
      <c r="L27" s="62">
        <f t="shared" si="3"/>
        <v>0.12693141025758736</v>
      </c>
    </row>
    <row r="28" spans="2:12" x14ac:dyDescent="0.25">
      <c r="B28" s="86" t="s">
        <v>21</v>
      </c>
      <c r="C28" s="25">
        <f t="shared" si="9"/>
        <v>2622198.5537655908</v>
      </c>
      <c r="D28" s="25">
        <f t="shared" si="9"/>
        <v>1243960.0277603553</v>
      </c>
      <c r="E28" s="25">
        <f t="shared" si="9"/>
        <v>1120367.026516598</v>
      </c>
      <c r="F28" s="25">
        <f t="shared" si="9"/>
        <v>4137421.5069558001</v>
      </c>
      <c r="G28" s="25">
        <f t="shared" si="9"/>
        <v>1594970.8607000001</v>
      </c>
      <c r="H28" s="72">
        <f t="shared" si="9"/>
        <v>4149720.6240000003</v>
      </c>
      <c r="I28" s="20">
        <f t="shared" si="10"/>
        <v>2478106.4332830575</v>
      </c>
      <c r="J28" s="76">
        <f t="shared" si="11"/>
        <v>2792655.977628076</v>
      </c>
      <c r="K28" s="25">
        <f t="shared" si="2"/>
        <v>314549.54434501845</v>
      </c>
      <c r="L28" s="63">
        <f t="shared" si="3"/>
        <v>0.12693141025758742</v>
      </c>
    </row>
    <row r="29" spans="2:12" ht="15.75" thickBot="1" x14ac:dyDescent="0.3">
      <c r="B29" s="53" t="s">
        <v>1</v>
      </c>
      <c r="C29" s="67">
        <f t="shared" ref="C29" si="12">SUM(C20:C28)</f>
        <v>8521128.9020765442</v>
      </c>
      <c r="D29" s="67">
        <f t="shared" ref="D29:I29" si="13">SUM(D20:D28)</f>
        <v>3920092.5176335503</v>
      </c>
      <c r="E29" s="67">
        <f t="shared" si="13"/>
        <v>12340914.256727993</v>
      </c>
      <c r="F29" s="67">
        <f t="shared" si="13"/>
        <v>8100662.3609309997</v>
      </c>
      <c r="G29" s="67">
        <f t="shared" si="13"/>
        <v>7968928.3284799997</v>
      </c>
      <c r="H29" s="74">
        <f t="shared" si="13"/>
        <v>14400871.184</v>
      </c>
      <c r="I29" s="68">
        <f t="shared" si="13"/>
        <v>9208766.2583081815</v>
      </c>
      <c r="J29" s="78">
        <f t="shared" ref="J29" si="14">SUM(J20:J28)</f>
        <v>10377647.946207726</v>
      </c>
      <c r="K29" s="54">
        <f t="shared" ref="K29" si="15">SUM(K20:K28)</f>
        <v>1168881.6878995439</v>
      </c>
      <c r="L29" s="69">
        <f t="shared" si="3"/>
        <v>0.12693141025758742</v>
      </c>
    </row>
    <row r="30" spans="2:12" x14ac:dyDescent="0.25">
      <c r="J30" s="19"/>
    </row>
    <row r="31" spans="2:12" ht="18.75" customHeight="1" x14ac:dyDescent="0.25">
      <c r="B31" s="95" t="s">
        <v>34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2:12" ht="18.75" customHeight="1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1:8" x14ac:dyDescent="0.25">
      <c r="A33" s="17"/>
    </row>
    <row r="34" spans="1:8" x14ac:dyDescent="0.25">
      <c r="A34" s="17"/>
    </row>
    <row r="35" spans="1:8" ht="18.75" x14ac:dyDescent="0.3">
      <c r="B35" s="42" t="s">
        <v>33</v>
      </c>
    </row>
    <row r="36" spans="1:8" ht="15.75" thickBot="1" x14ac:dyDescent="0.3"/>
    <row r="37" spans="1:8" x14ac:dyDescent="0.25">
      <c r="B37" s="45"/>
      <c r="C37" s="46">
        <v>2005</v>
      </c>
      <c r="D37" s="46">
        <v>2006</v>
      </c>
      <c r="E37" s="46">
        <v>2007</v>
      </c>
      <c r="F37" s="46">
        <v>2008</v>
      </c>
      <c r="G37" s="46">
        <v>2009</v>
      </c>
      <c r="H37" s="47">
        <v>2010</v>
      </c>
    </row>
    <row r="38" spans="1:8" x14ac:dyDescent="0.25">
      <c r="B38" s="85" t="s">
        <v>9</v>
      </c>
      <c r="C38" s="26">
        <v>0</v>
      </c>
      <c r="D38" s="26">
        <v>783088</v>
      </c>
      <c r="E38" s="26">
        <v>1145785</v>
      </c>
      <c r="F38" s="26">
        <v>1277969</v>
      </c>
      <c r="G38" s="26">
        <v>1169410</v>
      </c>
      <c r="H38" s="48">
        <v>782146</v>
      </c>
    </row>
    <row r="39" spans="1:8" x14ac:dyDescent="0.25">
      <c r="B39" s="85" t="s">
        <v>10</v>
      </c>
      <c r="C39" s="26">
        <v>0</v>
      </c>
      <c r="D39" s="26">
        <v>392566</v>
      </c>
      <c r="E39" s="26">
        <v>600876</v>
      </c>
      <c r="F39" s="26">
        <v>279620</v>
      </c>
      <c r="G39" s="26">
        <v>558880</v>
      </c>
      <c r="H39" s="48">
        <v>758616</v>
      </c>
    </row>
    <row r="40" spans="1:8" x14ac:dyDescent="0.25">
      <c r="B40" s="85" t="s">
        <v>11</v>
      </c>
      <c r="C40" s="26">
        <v>2666554</v>
      </c>
      <c r="D40" s="26">
        <v>185517</v>
      </c>
      <c r="E40" s="26">
        <v>121293</v>
      </c>
      <c r="F40" s="26">
        <v>108112</v>
      </c>
      <c r="G40" s="26">
        <v>1403102</v>
      </c>
      <c r="H40" s="48">
        <v>698674</v>
      </c>
    </row>
    <row r="41" spans="1:8" x14ac:dyDescent="0.25">
      <c r="B41" s="85" t="s">
        <v>12</v>
      </c>
      <c r="C41" s="26">
        <v>179422</v>
      </c>
      <c r="D41" s="26">
        <v>26322</v>
      </c>
      <c r="E41" s="26">
        <v>423728</v>
      </c>
      <c r="F41" s="26">
        <v>50853</v>
      </c>
      <c r="G41" s="26">
        <v>43176</v>
      </c>
      <c r="H41" s="48">
        <v>84449</v>
      </c>
    </row>
    <row r="42" spans="1:8" x14ac:dyDescent="0.25">
      <c r="B42" s="86" t="s">
        <v>13</v>
      </c>
      <c r="C42" s="25">
        <v>116017</v>
      </c>
      <c r="D42" s="25">
        <v>39289</v>
      </c>
      <c r="E42" s="25">
        <v>49068</v>
      </c>
      <c r="F42" s="25">
        <v>21340</v>
      </c>
      <c r="G42" s="25">
        <v>7186</v>
      </c>
      <c r="H42" s="49">
        <v>205858</v>
      </c>
    </row>
    <row r="43" spans="1:8" x14ac:dyDescent="0.25">
      <c r="B43" s="50" t="s">
        <v>14</v>
      </c>
      <c r="C43" s="51">
        <f t="shared" ref="C43:H43" si="16">SUM(C38:C42)</f>
        <v>2961993</v>
      </c>
      <c r="D43" s="51">
        <f t="shared" si="16"/>
        <v>1426782</v>
      </c>
      <c r="E43" s="51">
        <f t="shared" si="16"/>
        <v>2340750</v>
      </c>
      <c r="F43" s="51">
        <f t="shared" si="16"/>
        <v>1737894</v>
      </c>
      <c r="G43" s="51">
        <f t="shared" si="16"/>
        <v>3181754</v>
      </c>
      <c r="H43" s="52">
        <f t="shared" si="16"/>
        <v>2529743</v>
      </c>
    </row>
    <row r="44" spans="1:8" x14ac:dyDescent="0.25">
      <c r="B44" s="50"/>
      <c r="C44" s="51"/>
      <c r="D44" s="51"/>
      <c r="E44" s="51"/>
      <c r="F44" s="51"/>
      <c r="G44" s="51"/>
      <c r="H44" s="52"/>
    </row>
    <row r="45" spans="1:8" x14ac:dyDescent="0.25">
      <c r="B45" s="85" t="s">
        <v>15</v>
      </c>
      <c r="C45" s="26">
        <v>92945</v>
      </c>
      <c r="D45" s="26">
        <v>298640</v>
      </c>
      <c r="E45" s="26">
        <v>182295</v>
      </c>
      <c r="F45" s="26">
        <v>117496</v>
      </c>
      <c r="G45" s="26">
        <v>20130</v>
      </c>
      <c r="H45" s="48">
        <v>114742</v>
      </c>
    </row>
    <row r="46" spans="1:8" x14ac:dyDescent="0.25">
      <c r="B46" s="85" t="s">
        <v>16</v>
      </c>
      <c r="C46" s="26">
        <v>54839</v>
      </c>
      <c r="D46" s="26">
        <v>294250</v>
      </c>
      <c r="E46" s="26">
        <v>140819</v>
      </c>
      <c r="F46" s="26">
        <v>38254</v>
      </c>
      <c r="G46" s="26">
        <v>134409</v>
      </c>
      <c r="H46" s="48">
        <v>18804</v>
      </c>
    </row>
    <row r="47" spans="1:8" x14ac:dyDescent="0.25">
      <c r="B47" s="85" t="s">
        <v>17</v>
      </c>
      <c r="C47" s="26">
        <v>36320</v>
      </c>
      <c r="D47" s="26">
        <v>238194</v>
      </c>
      <c r="E47" s="26">
        <v>526048</v>
      </c>
      <c r="F47" s="26">
        <v>131655</v>
      </c>
      <c r="G47" s="26">
        <v>2296117</v>
      </c>
      <c r="H47" s="48">
        <v>12920</v>
      </c>
    </row>
    <row r="48" spans="1:8" x14ac:dyDescent="0.25">
      <c r="B48" s="85" t="s">
        <v>18</v>
      </c>
      <c r="C48" s="26">
        <v>437880</v>
      </c>
      <c r="D48" s="26">
        <v>-185054</v>
      </c>
      <c r="E48" s="26">
        <v>105727</v>
      </c>
      <c r="F48" s="26">
        <v>994117</v>
      </c>
      <c r="G48" s="26">
        <v>3348</v>
      </c>
      <c r="H48" s="48">
        <v>5967163</v>
      </c>
    </row>
    <row r="49" spans="2:8" x14ac:dyDescent="0.25">
      <c r="B49" s="85" t="s">
        <v>19</v>
      </c>
      <c r="C49" s="26">
        <v>410515</v>
      </c>
      <c r="D49" s="26">
        <v>145689</v>
      </c>
      <c r="E49" s="26">
        <v>43045</v>
      </c>
      <c r="F49" s="26">
        <v>5976</v>
      </c>
      <c r="G49" s="26">
        <v>18743</v>
      </c>
      <c r="H49" s="48">
        <v>418056</v>
      </c>
    </row>
    <row r="50" spans="2:8" x14ac:dyDescent="0.25">
      <c r="B50" s="85" t="s">
        <v>20</v>
      </c>
      <c r="C50" s="26">
        <v>1497318</v>
      </c>
      <c r="D50" s="26">
        <v>297850</v>
      </c>
      <c r="E50" s="26">
        <v>7317434</v>
      </c>
      <c r="F50" s="26">
        <v>776124</v>
      </c>
      <c r="G50" s="26">
        <v>520498</v>
      </c>
      <c r="H50" s="48">
        <v>969052</v>
      </c>
    </row>
    <row r="51" spans="2:8" x14ac:dyDescent="0.25">
      <c r="B51" s="86" t="s">
        <v>21</v>
      </c>
      <c r="C51" s="25">
        <v>2441225</v>
      </c>
      <c r="D51" s="25">
        <v>1169688</v>
      </c>
      <c r="E51" s="25">
        <v>1064009</v>
      </c>
      <c r="F51" s="25">
        <v>3968589</v>
      </c>
      <c r="G51" s="25">
        <v>1545185</v>
      </c>
      <c r="H51" s="49">
        <v>4060392</v>
      </c>
    </row>
    <row r="52" spans="2:8" ht="15.75" thickBot="1" x14ac:dyDescent="0.3">
      <c r="B52" s="53" t="s">
        <v>1</v>
      </c>
      <c r="C52" s="54">
        <f t="shared" ref="C52:H52" si="17">SUM(C43:C51)</f>
        <v>7933035</v>
      </c>
      <c r="D52" s="54">
        <f t="shared" si="17"/>
        <v>3686039</v>
      </c>
      <c r="E52" s="54">
        <f t="shared" si="17"/>
        <v>11720127</v>
      </c>
      <c r="F52" s="54">
        <f t="shared" si="17"/>
        <v>7770105</v>
      </c>
      <c r="G52" s="54">
        <f t="shared" si="17"/>
        <v>7720184</v>
      </c>
      <c r="H52" s="55">
        <f t="shared" si="17"/>
        <v>14090872</v>
      </c>
    </row>
    <row r="53" spans="2:8" x14ac:dyDescent="0.25">
      <c r="B53" s="21"/>
      <c r="C53" s="22"/>
      <c r="D53" s="22"/>
      <c r="E53" s="22"/>
      <c r="F53" s="22"/>
      <c r="G53" s="22"/>
      <c r="H53" s="22"/>
    </row>
    <row r="54" spans="2:8" x14ac:dyDescent="0.25">
      <c r="B54" s="21"/>
      <c r="C54" s="22"/>
      <c r="D54" s="22"/>
      <c r="E54" s="22"/>
      <c r="F54" s="22"/>
      <c r="G54" s="22"/>
      <c r="H54" s="22"/>
    </row>
    <row r="55" spans="2:8" ht="18.75" x14ac:dyDescent="0.3">
      <c r="B55" s="42" t="s">
        <v>43</v>
      </c>
      <c r="C55" s="19"/>
      <c r="D55" s="19"/>
      <c r="E55" s="19"/>
      <c r="F55" s="19"/>
      <c r="G55" s="19"/>
      <c r="H55" s="19"/>
    </row>
    <row r="56" spans="2:8" ht="19.5" thickBot="1" x14ac:dyDescent="0.35">
      <c r="B56" s="42"/>
      <c r="C56" s="19"/>
      <c r="D56" s="19"/>
      <c r="E56" s="19"/>
      <c r="F56" s="19"/>
      <c r="G56" s="19"/>
      <c r="H56" s="19"/>
    </row>
    <row r="57" spans="2:8" x14ac:dyDescent="0.25">
      <c r="B57" s="45"/>
      <c r="C57" s="46">
        <v>2005</v>
      </c>
      <c r="D57" s="46">
        <v>2006</v>
      </c>
      <c r="E57" s="46">
        <v>2007</v>
      </c>
      <c r="F57" s="46">
        <v>2008</v>
      </c>
      <c r="G57" s="46">
        <v>2009</v>
      </c>
      <c r="H57" s="47">
        <v>2010</v>
      </c>
    </row>
    <row r="58" spans="2:8" x14ac:dyDescent="0.25">
      <c r="B58" s="87" t="s">
        <v>22</v>
      </c>
      <c r="C58" s="79">
        <v>0.01</v>
      </c>
      <c r="D58" s="79">
        <v>0.01</v>
      </c>
      <c r="E58" s="79">
        <v>0.01</v>
      </c>
      <c r="F58" s="79">
        <v>0.01</v>
      </c>
      <c r="G58" s="79">
        <v>0.01</v>
      </c>
      <c r="H58" s="80">
        <v>0.01</v>
      </c>
    </row>
    <row r="59" spans="2:8" x14ac:dyDescent="0.25">
      <c r="B59" s="85" t="s">
        <v>9</v>
      </c>
      <c r="C59" s="26">
        <f>C38*(1+$C$58)^5</f>
        <v>0</v>
      </c>
      <c r="D59" s="26">
        <f>D38*(1+D58)^4</f>
        <v>814884.51298288</v>
      </c>
      <c r="E59" s="26">
        <f>E38*(1+E58)^3</f>
        <v>1180503.4312849999</v>
      </c>
      <c r="F59" s="26">
        <f>F38*(1+F58)^2</f>
        <v>1303656.1769000001</v>
      </c>
      <c r="G59" s="26">
        <f>G38*(1+G58)^1</f>
        <v>1181104.1000000001</v>
      </c>
      <c r="H59" s="48">
        <f>H38</f>
        <v>782146</v>
      </c>
    </row>
    <row r="60" spans="2:8" x14ac:dyDescent="0.25">
      <c r="B60" s="85" t="s">
        <v>10</v>
      </c>
      <c r="C60" s="26">
        <f>C39*(1+$C$58)^5</f>
        <v>0</v>
      </c>
      <c r="D60" s="26">
        <f>D39*(1+D58)^4</f>
        <v>408505.75378966</v>
      </c>
      <c r="E60" s="26">
        <f>E39*(1+E58)^3</f>
        <v>619083.14367599995</v>
      </c>
      <c r="F60" s="26">
        <f>F39*(1+F58)^2</f>
        <v>285240.36200000002</v>
      </c>
      <c r="G60" s="26">
        <f>G39*(1+G58)^1</f>
        <v>564468.80000000005</v>
      </c>
      <c r="H60" s="48">
        <f>H39</f>
        <v>758616</v>
      </c>
    </row>
    <row r="61" spans="2:8" x14ac:dyDescent="0.25">
      <c r="B61" s="85" t="s">
        <v>11</v>
      </c>
      <c r="C61" s="26">
        <f>C40*(1+$C$58)^5</f>
        <v>2802575.0531343552</v>
      </c>
      <c r="D61" s="26">
        <f>D40*(1+D58)^4</f>
        <v>193049.73412317</v>
      </c>
      <c r="E61" s="26">
        <f>E40*(1+E58)^3</f>
        <v>124968.29919299998</v>
      </c>
      <c r="F61" s="26">
        <f>F40*(1+F58)^2</f>
        <v>110285.0512</v>
      </c>
      <c r="G61" s="26">
        <f>G40*(1+G58)^1</f>
        <v>1417133.02</v>
      </c>
      <c r="H61" s="48">
        <f>H40</f>
        <v>698674</v>
      </c>
    </row>
    <row r="62" spans="2:8" x14ac:dyDescent="0.25">
      <c r="B62" s="85" t="s">
        <v>12</v>
      </c>
      <c r="C62" s="26">
        <f>C41*(1+$C$58)^5</f>
        <v>188574.32520904217</v>
      </c>
      <c r="D62" s="26">
        <f>D41*(1+D58)^4</f>
        <v>27390.778751220001</v>
      </c>
      <c r="E62" s="26">
        <f>E41*(1+E58)^3</f>
        <v>436567.38212799997</v>
      </c>
      <c r="F62" s="26">
        <f>F41*(1+F58)^2</f>
        <v>51875.145300000004</v>
      </c>
      <c r="G62" s="26">
        <f>G41*(1+G58)^1</f>
        <v>43607.76</v>
      </c>
      <c r="H62" s="48">
        <f>H41</f>
        <v>84449</v>
      </c>
    </row>
    <row r="63" spans="2:8" x14ac:dyDescent="0.25">
      <c r="B63" s="86" t="s">
        <v>13</v>
      </c>
      <c r="C63" s="25">
        <f>C42*(1+$C$58)^5</f>
        <v>121935.0329824517</v>
      </c>
      <c r="D63" s="25">
        <f>D42*(1+D58)^4</f>
        <v>40884.290948890004</v>
      </c>
      <c r="E63" s="25">
        <f>E42*(1+E58)^3</f>
        <v>50554.809467999992</v>
      </c>
      <c r="F63" s="25">
        <f>F42*(1+F58)^2</f>
        <v>21768.934000000001</v>
      </c>
      <c r="G63" s="25">
        <f>G42*(1+G58)^1</f>
        <v>7257.86</v>
      </c>
      <c r="H63" s="49">
        <f>H42</f>
        <v>205858</v>
      </c>
    </row>
    <row r="64" spans="2:8" x14ac:dyDescent="0.25">
      <c r="B64" s="50" t="s">
        <v>14</v>
      </c>
      <c r="C64" s="56">
        <f t="shared" ref="C64" si="18">SUM(C59:C63)</f>
        <v>3113084.4113258491</v>
      </c>
      <c r="D64" s="56">
        <f>SUM(D59:D63)</f>
        <v>1484715.07059582</v>
      </c>
      <c r="E64" s="56">
        <f t="shared" ref="E64" si="19">SUM(E59:E63)</f>
        <v>2411677.0657500001</v>
      </c>
      <c r="F64" s="56">
        <f t="shared" ref="F64" si="20">SUM(F59:F63)</f>
        <v>1772825.6694</v>
      </c>
      <c r="G64" s="56">
        <f t="shared" ref="G64" si="21">SUM(G59:G63)</f>
        <v>3213571.5399999996</v>
      </c>
      <c r="H64" s="57">
        <f t="shared" ref="H64" si="22">SUM(H59:H63)</f>
        <v>2529743</v>
      </c>
    </row>
    <row r="65" spans="2:8" x14ac:dyDescent="0.25">
      <c r="B65" s="50"/>
      <c r="C65" s="56"/>
      <c r="D65" s="56"/>
      <c r="E65" s="56"/>
      <c r="F65" s="56"/>
      <c r="G65" s="56"/>
      <c r="H65" s="57"/>
    </row>
    <row r="66" spans="2:8" x14ac:dyDescent="0.25">
      <c r="B66" s="85" t="s">
        <v>15</v>
      </c>
      <c r="C66" s="26">
        <f t="shared" ref="C66:C72" si="23">C45*(1+$C$58)^5</f>
        <v>97686.129106544497</v>
      </c>
      <c r="D66" s="26">
        <f>D45*(1+D58)^4</f>
        <v>310765.9815464</v>
      </c>
      <c r="E66" s="26">
        <f>E45*(1+E58)^3</f>
        <v>187818.72079499997</v>
      </c>
      <c r="F66" s="26">
        <f>F45*(1+F58)^2</f>
        <v>119857.66959999999</v>
      </c>
      <c r="G66" s="26">
        <f>G45*(1+G58)^1</f>
        <v>20331.3</v>
      </c>
      <c r="H66" s="48">
        <f t="shared" ref="H66:H72" si="24">H45</f>
        <v>114742</v>
      </c>
    </row>
    <row r="67" spans="2:8" x14ac:dyDescent="0.25">
      <c r="B67" s="85" t="s">
        <v>16</v>
      </c>
      <c r="C67" s="26">
        <f t="shared" si="23"/>
        <v>57636.340137433894</v>
      </c>
      <c r="D67" s="26">
        <f>D46*(1+D58)^4</f>
        <v>306197.72994250001</v>
      </c>
      <c r="E67" s="26">
        <f>E46*(1+E58)^3</f>
        <v>145085.956519</v>
      </c>
      <c r="F67" s="26">
        <f>F46*(1+F58)^2</f>
        <v>39022.905400000003</v>
      </c>
      <c r="G67" s="26">
        <f>G46*(1+G58)^1</f>
        <v>135753.09</v>
      </c>
      <c r="H67" s="48">
        <f t="shared" si="24"/>
        <v>18804</v>
      </c>
    </row>
    <row r="68" spans="2:8" x14ac:dyDescent="0.25">
      <c r="B68" s="85" t="s">
        <v>17</v>
      </c>
      <c r="C68" s="26">
        <f t="shared" si="23"/>
        <v>38172.685019631994</v>
      </c>
      <c r="D68" s="26">
        <f>D47*(1+D58)^4</f>
        <v>247865.63155794001</v>
      </c>
      <c r="E68" s="26">
        <f>E47*(1+E58)^3</f>
        <v>541987.78044799995</v>
      </c>
      <c r="F68" s="26">
        <f>F47*(1+F58)^2</f>
        <v>134301.26550000001</v>
      </c>
      <c r="G68" s="26">
        <f>G47*(1+G58)^1</f>
        <v>2319078.17</v>
      </c>
      <c r="H68" s="48">
        <f t="shared" si="24"/>
        <v>12920</v>
      </c>
    </row>
    <row r="69" spans="2:8" x14ac:dyDescent="0.25">
      <c r="B69" s="85" t="s">
        <v>18</v>
      </c>
      <c r="C69" s="26">
        <f t="shared" si="23"/>
        <v>460216.28073778795</v>
      </c>
      <c r="D69" s="26">
        <f>D48*(1+D58)^4</f>
        <v>-192567.93446654</v>
      </c>
      <c r="E69" s="26">
        <f>E48*(1+E58)^3</f>
        <v>108930.633827</v>
      </c>
      <c r="F69" s="26">
        <f>F48*(1+F58)^2</f>
        <v>1014098.7517</v>
      </c>
      <c r="G69" s="26">
        <f>G48*(1+G58)^1</f>
        <v>3381.48</v>
      </c>
      <c r="H69" s="48">
        <f t="shared" si="24"/>
        <v>5967163</v>
      </c>
    </row>
    <row r="70" spans="2:8" x14ac:dyDescent="0.25">
      <c r="B70" s="85" t="s">
        <v>19</v>
      </c>
      <c r="C70" s="26">
        <f t="shared" si="23"/>
        <v>431455.39071680146</v>
      </c>
      <c r="D70" s="26">
        <f>D49*(1+D58)^4</f>
        <v>151604.55761289</v>
      </c>
      <c r="E70" s="26">
        <f>E49*(1+E58)^3</f>
        <v>44349.306544999999</v>
      </c>
      <c r="F70" s="26">
        <f>F49*(1+F58)^2</f>
        <v>6096.1176000000005</v>
      </c>
      <c r="G70" s="26">
        <f>G49*(1+G58)^1</f>
        <v>18930.43</v>
      </c>
      <c r="H70" s="48">
        <f t="shared" si="24"/>
        <v>418056</v>
      </c>
    </row>
    <row r="71" spans="2:8" x14ac:dyDescent="0.25">
      <c r="B71" s="85" t="s">
        <v>20</v>
      </c>
      <c r="C71" s="26">
        <f t="shared" si="23"/>
        <v>1573696.2661956316</v>
      </c>
      <c r="D71" s="26">
        <f>D50*(1+D58)^4</f>
        <v>309943.90437850001</v>
      </c>
      <c r="E71" s="26">
        <f>E50*(1+E58)^3</f>
        <v>7539159.5676339995</v>
      </c>
      <c r="F71" s="26">
        <f>F50*(1+F58)^2</f>
        <v>791724.09239999996</v>
      </c>
      <c r="G71" s="26">
        <f>G50*(1+G58)^1</f>
        <v>525702.98</v>
      </c>
      <c r="H71" s="48">
        <f t="shared" si="24"/>
        <v>969052</v>
      </c>
    </row>
    <row r="72" spans="2:8" x14ac:dyDescent="0.25">
      <c r="B72" s="86" t="s">
        <v>21</v>
      </c>
      <c r="C72" s="25">
        <f t="shared" si="23"/>
        <v>2565752.0095553724</v>
      </c>
      <c r="D72" s="25">
        <f>D51*(1+D58)^4</f>
        <v>1217182.0232488799</v>
      </c>
      <c r="E72" s="25">
        <f>E51*(1+E58)^3</f>
        <v>1096249.5367089999</v>
      </c>
      <c r="F72" s="25">
        <f>F51*(1+F58)^2</f>
        <v>4048357.6389000001</v>
      </c>
      <c r="G72" s="25">
        <f>G51*(1+G58)^1</f>
        <v>1560636.85</v>
      </c>
      <c r="H72" s="49">
        <f t="shared" si="24"/>
        <v>4060392</v>
      </c>
    </row>
    <row r="73" spans="2:8" ht="15.75" thickBot="1" x14ac:dyDescent="0.3">
      <c r="B73" s="53" t="s">
        <v>1</v>
      </c>
      <c r="C73" s="58">
        <f t="shared" ref="C73" si="25">SUM(C64:C72)</f>
        <v>8337699.5127950525</v>
      </c>
      <c r="D73" s="58">
        <f>SUM(D64:D72)</f>
        <v>3835706.9644163903</v>
      </c>
      <c r="E73" s="58">
        <f>SUM(E64:E72)</f>
        <v>12075258.568226999</v>
      </c>
      <c r="F73" s="58">
        <f>SUM(F64:F72)</f>
        <v>7926284.1105000004</v>
      </c>
      <c r="G73" s="58">
        <f>SUM(G64:G72)</f>
        <v>7797385.8399999999</v>
      </c>
      <c r="H73" s="59">
        <f>SUM(H64:H72)</f>
        <v>14090872</v>
      </c>
    </row>
    <row r="74" spans="2:8" x14ac:dyDescent="0.25">
      <c r="C74" s="24"/>
      <c r="D74" s="24"/>
      <c r="E74" s="24"/>
      <c r="F74" s="24"/>
      <c r="G74" s="24"/>
      <c r="H74" s="24"/>
    </row>
    <row r="75" spans="2:8" x14ac:dyDescent="0.25">
      <c r="C75" s="24"/>
      <c r="D75" s="24"/>
      <c r="E75" s="24"/>
      <c r="F75" s="24"/>
      <c r="G75" s="24"/>
      <c r="H75" s="24"/>
    </row>
    <row r="100" spans="3:10" ht="15" customHeight="1" x14ac:dyDescent="0.25">
      <c r="C100" s="24"/>
    </row>
    <row r="101" spans="3:10" x14ac:dyDescent="0.25">
      <c r="C101" s="23"/>
      <c r="D101" s="23"/>
      <c r="E101" s="23"/>
      <c r="F101" s="23"/>
      <c r="G101" s="23"/>
      <c r="H101" s="23"/>
      <c r="I101" s="23"/>
      <c r="J101" s="23"/>
    </row>
    <row r="102" spans="3:10" x14ac:dyDescent="0.25">
      <c r="C102" s="24"/>
      <c r="D102" s="24"/>
      <c r="E102" s="24"/>
      <c r="F102" s="24"/>
      <c r="G102" s="24"/>
      <c r="H102" s="24"/>
      <c r="I102" s="24"/>
      <c r="J102" s="24"/>
    </row>
  </sheetData>
  <mergeCells count="3">
    <mergeCell ref="B31:L32"/>
    <mergeCell ref="K12:L12"/>
    <mergeCell ref="B6:L7"/>
  </mergeCells>
  <pageMargins left="0.7" right="0.7" top="0.75" bottom="0.75" header="0.3" footer="0.3"/>
  <pageSetup scale="75" fitToHeight="2" orientation="landscape" r:id="rId1"/>
  <headerFooter>
    <oddHeader>&amp;R2012 GRA Liberty IR-152 Attachment 2 Page &amp;P of &amp;N</oddHeader>
  </headerFooter>
  <rowBreaks count="2" manualBreakCount="2">
    <brk id="32" max="16383" man="1"/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>RICHARDSON, ALAN</DisplayName>
        <AccountId>46</AccountId>
        <AccountType/>
      </UserInfo>
    </_x0032_nd_x0020_Reviewer>
    <AssignedTo xmlns="http://schemas.microsoft.com/sharepoint/v3">
      <UserInfo>
        <DisplayName/>
        <AccountId xsi:nil="true"/>
        <AccountType/>
      </UserInfo>
    </AssignedTo>
    <Ownership xmlns="88e4d29a-19fb-4cbd-bd27-94a010a91d5b">7) Finalize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2011-07-04T03:00:00+00:00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2011-07-06T03:00:00+00:00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2011-06-28T03:00:00+00:00</Date_x0020_Due_x0020_to_x0020_OI_x0020__x0028_9am_x0029_>
    <Date_x0020_Rec_x0027_d xmlns="bfa1577a-05e4-42b6-bdd9-758cda91d2e1">2011-06-21T03:00:00+00:00</Date_x0020_Rec_x0027_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4e91f382beb95afd3ed0b52cda8f50f0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914d4294e745422566478559b71c674b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00B2D28-18DC-4BD9-B2A4-CDED46C76829}"/>
</file>

<file path=customXml/itemProps2.xml><?xml version="1.0" encoding="utf-8"?>
<ds:datastoreItem xmlns:ds="http://schemas.openxmlformats.org/officeDocument/2006/customXml" ds:itemID="{C726F955-EE0B-4B26-9D1E-25FB75E0B12A}"/>
</file>

<file path=customXml/itemProps3.xml><?xml version="1.0" encoding="utf-8"?>
<ds:datastoreItem xmlns:ds="http://schemas.openxmlformats.org/officeDocument/2006/customXml" ds:itemID="{0445D191-24F6-4854-86FC-0B4EE3472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Liberty IR-152 Att2 P.1</vt:lpstr>
      <vt:lpstr>Liberty IR-152 Att2 P.2-3</vt:lpstr>
      <vt:lpstr>'Liberty IR-152 Att2 P.1'!Print_Area</vt:lpstr>
      <vt:lpstr>'Liberty IR-152 Att2 P.2-3'!Print_Area</vt:lpstr>
      <vt:lpstr>'Liberty IR-152 Att2 P.2-3'!Print_Titles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SULLIVAN, KEVIN</dc:creator>
  <cp:lastModifiedBy>Cyr, Jennifer</cp:lastModifiedBy>
  <cp:lastPrinted>2011-06-27T13:04:40Z</cp:lastPrinted>
  <dcterms:created xsi:type="dcterms:W3CDTF">2011-05-28T18:59:59Z</dcterms:created>
  <dcterms:modified xsi:type="dcterms:W3CDTF">2011-06-27T13:06:05Z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2011-06-21T03:00:00+00:00</vt:lpwstr>
  </property>
  <property fmtid="{D5CDD505-2E9C-101B-9397-08002B2CF9AE}" pid="4" name="Category">
    <vt:lpwstr>OM&amp;G</vt:lpwstr>
  </property>
  <property fmtid="{D5CDD505-2E9C-101B-9397-08002B2CF9AE}" pid="5" name="Status">
    <vt:lpwstr>OWNER SIGNED OFF</vt:lpwstr>
  </property>
  <property fmtid="{D5CDD505-2E9C-101B-9397-08002B2CF9AE}" pid="6" name="Writer">
    <vt:lpwstr>Kevin Sullivan</vt:lpwstr>
  </property>
  <property fmtid="{D5CDD505-2E9C-101B-9397-08002B2CF9AE}" pid="7" name="Order">
    <vt:r8>281900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Final?">
    <vt:bool>true</vt:bool>
  </property>
</Properties>
</file>